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0730" windowHeight="11040" tabRatio="941" firstSheet="2" activeTab="7"/>
  </bookViews>
  <sheets>
    <sheet name="RESUMO" sheetId="1" r:id="rId1"/>
    <sheet name="PLAN.ORÇ" sheetId="2" r:id="rId2"/>
    <sheet name="CFF" sheetId="4" r:id="rId3"/>
    <sheet name="CPU" sheetId="8" r:id="rId4"/>
    <sheet name="MEMORIA DE CALCULO" sheetId="9" r:id="rId5"/>
    <sheet name="COTAÇÃO" sheetId="5" r:id="rId6"/>
    <sheet name="BDI" sheetId="7" r:id="rId7"/>
    <sheet name="ENC.SOCIAIS" sheetId="6" r:id="rId8"/>
  </sheets>
  <externalReferences>
    <externalReference r:id="rId11"/>
  </externalReferences>
  <definedNames>
    <definedName name="_xlnm.Print_Area" localSheetId="2">'CFF'!$A$1:$L$43</definedName>
    <definedName name="_xlnm.Print_Area" localSheetId="3">'CPU'!$A$1:$G$184</definedName>
    <definedName name="_xlnm.Print_Area" localSheetId="4">'MEMORIA DE CALCULO'!$A$1:$J$323</definedName>
    <definedName name="_xlnm.Print_Area" localSheetId="1">'PLAN.ORÇ'!$A$1:$J$324</definedName>
    <definedName name="_xlnm.Print_Titles" localSheetId="1">'PLAN.ORÇ'!$2:$9</definedName>
    <definedName name="_xlnm.Print_Titles" localSheetId="3">'CPU'!$1:$9</definedName>
    <definedName name="_xlnm.Print_Titles" localSheetId="4">'MEMORIA DE CALCULO'!$2:$9</definedName>
  </definedNames>
  <calcPr calcId="191029"/>
  <extLst/>
</workbook>
</file>

<file path=xl/sharedStrings.xml><?xml version="1.0" encoding="utf-8"?>
<sst xmlns="http://schemas.openxmlformats.org/spreadsheetml/2006/main" count="3425" uniqueCount="819">
  <si>
    <t>PROPOSTA:</t>
  </si>
  <si>
    <t>MUNICÍPIO/UF:</t>
  </si>
  <si>
    <t>PROCESSO:</t>
  </si>
  <si>
    <t>RESP. TÉCNICO:</t>
  </si>
  <si>
    <t>CONCEDENTE:</t>
  </si>
  <si>
    <t>REGISTRO PROF.:</t>
  </si>
  <si>
    <t>PROPONENTE:</t>
  </si>
  <si>
    <t>BDI (%):</t>
  </si>
  <si>
    <t>ENDEREÇO OBRA:</t>
  </si>
  <si>
    <t>BASE DE DADOS:</t>
  </si>
  <si>
    <t>OBJETO:</t>
  </si>
  <si>
    <t>RESUMO</t>
  </si>
  <si>
    <t>ITEM</t>
  </si>
  <si>
    <t>SERVIÇOS</t>
  </si>
  <si>
    <t>TOTAL</t>
  </si>
  <si>
    <t>%</t>
  </si>
  <si>
    <t>TOTAL GERAL</t>
  </si>
  <si>
    <t>MOJUI DOS CAMPOS - PA</t>
  </si>
  <si>
    <t>RESP. PROJETO:</t>
  </si>
  <si>
    <t>ANA PRISCILA AMIN</t>
  </si>
  <si>
    <t>CAU: 266266-3/PA</t>
  </si>
  <si>
    <t>PREFEITURA MUNICIPAL DE MOJUI DOS CAMPOS</t>
  </si>
  <si>
    <t>END. DA OBRA</t>
  </si>
  <si>
    <t>PA - 431</t>
  </si>
  <si>
    <t>SINAPI - ABRIL 2022 - DESONERADO / SEDOP - MAIO 2022 - SEINFRA 0.27.1 DESONERADO</t>
  </si>
  <si>
    <t>CONSTRUÇÃO DE UMA PRAÇA NO MUNICÍPIO DE MOJUI DOS CAMPOS - PA</t>
  </si>
  <si>
    <t>PLANILHA ORÇAMENTÁRIA - DESONERADA</t>
  </si>
  <si>
    <t>REFERÊNCIA</t>
  </si>
  <si>
    <t>CODIGO</t>
  </si>
  <si>
    <t>UND.</t>
  </si>
  <si>
    <t>QUANT</t>
  </si>
  <si>
    <t>PREÇO UNIT. S/BDI (R$)</t>
  </si>
  <si>
    <t>PREÇO UNIT. C/BDI (R$)</t>
  </si>
  <si>
    <t>TOTAL C/ BDI (R$)</t>
  </si>
  <si>
    <t>SERVIÇOS PRELIMINARES</t>
  </si>
  <si>
    <t>TOTAL ITEM</t>
  </si>
  <si>
    <t>1.1</t>
  </si>
  <si>
    <t>SEDOP</t>
  </si>
  <si>
    <t>LICENÇAS E TAXAS DA OBRA</t>
  </si>
  <si>
    <t>UN</t>
  </si>
  <si>
    <t>1.2</t>
  </si>
  <si>
    <t>m²</t>
  </si>
  <si>
    <t>1.3</t>
  </si>
  <si>
    <t>BARRACÃO DE MADEIRA (INCL. INSTALAÇÕES)</t>
  </si>
  <si>
    <t>1.4</t>
  </si>
  <si>
    <t>LOCAÇÃO DE OBRA A TRENA</t>
  </si>
  <si>
    <t>1.5</t>
  </si>
  <si>
    <t>MOBILIZAÇÃO E DESMOBILIZAÇÃO</t>
  </si>
  <si>
    <t>ADMINISTRAÇÃO DA OBRA</t>
  </si>
  <si>
    <t>2.1</t>
  </si>
  <si>
    <t>ADIMISTRAÇÃO LOCAL DA OBRA</t>
  </si>
  <si>
    <t>und</t>
  </si>
  <si>
    <t>PISOS</t>
  </si>
  <si>
    <t>3.1</t>
  </si>
  <si>
    <t>SINAPI</t>
  </si>
  <si>
    <t>EXECUÇÃO DE PASSEIO EM PISO INTERTRAVADO, COM BLOCO RETANGULAR COR NATURAL DE 20 X 10 CM, ESPESSURA 6 CM</t>
  </si>
  <si>
    <t>3.2</t>
  </si>
  <si>
    <t>CALÇADA (INCL.ALICERCE, BALDRAME E CONCRETO C/ JUNTA SECA)</t>
  </si>
  <si>
    <t>3.3</t>
  </si>
  <si>
    <t>MEIO-FIO EM CONCRETO NAS DIMENSÕES 0,30M X 0,12M SEM LÂMINA D'ÁGUA</t>
  </si>
  <si>
    <t>3.4</t>
  </si>
  <si>
    <t>MEIO-FIO EM CONCRETO NAS DIMENSÕES 0,30M X 0,12M COM LÂMINA D'ÁGUA</t>
  </si>
  <si>
    <t>m</t>
  </si>
  <si>
    <t>3.5</t>
  </si>
  <si>
    <t>PISOTÁTIL DIRECIONAL NA COR AMARELO 25X25 PREMOLDADO (16 UNIDADES)</t>
  </si>
  <si>
    <t>PRAÇA DE ALIMENTAÇÃO</t>
  </si>
  <si>
    <t>4.1</t>
  </si>
  <si>
    <t>FUNDAÇÃO E SUPERESTRUTURA</t>
  </si>
  <si>
    <t>4.1.1</t>
  </si>
  <si>
    <t>ESCAVAÇÃO MANUAL DE VALA COM PROFUNDIDADE MENOR OU IGUAL A 1,30</t>
  </si>
  <si>
    <t>m³</t>
  </si>
  <si>
    <t>4.1.2</t>
  </si>
  <si>
    <t>PREPARO DE FUNDO DE VALA COM LARGURA MENOR QUE 1,5 M (ACERTO DO SOLO NATURAL)</t>
  </si>
  <si>
    <t>4.1.3</t>
  </si>
  <si>
    <t>CONCRETO MAGRO PARA LASTRO, TRAÇO 1:4,5:4,5 (EM MASSA SECA DE CIMENTO/AREIA MÉDIA/ BRITA 1) - PREPARO MECÂNICO COM BETONEIRA 400 L</t>
  </si>
  <si>
    <t>4.1.4</t>
  </si>
  <si>
    <t>FABRICAÇÃO, MONTAGEM E DESMONTAGEM DE FÔRMA PARA BLOCO DE COROAMENTO, EM MADEIRA SERRADA, E=25 MM, 4 UTILIZAÇÕES</t>
  </si>
  <si>
    <t>4.1.5</t>
  </si>
  <si>
    <t>FABRICAÇÃO, MONTAGEM E DESMONTAGEM DE FÔRMA PARA VIGA BALDRAME, EM MADEIRA SERRADA, E=25 MM, 4 UTILIZAÇÕES</t>
  </si>
  <si>
    <t>4.1.6</t>
  </si>
  <si>
    <t>ARMAÇÃO DE BLOCO, VIGA BALDRAME E SAPATA UTILIZANDO AÇO CA-60 DE 5 MM - MONTAGEM</t>
  </si>
  <si>
    <t>kg</t>
  </si>
  <si>
    <t>4.1.7</t>
  </si>
  <si>
    <t>ARMAÇÃO DE BLOCO, VIGA BALDRAME OU SAPATA UTILIZANDO AÇO CA-50 DE 8 MM - MONTAGEM</t>
  </si>
  <si>
    <t>4.1.8</t>
  </si>
  <si>
    <t>ARMAÇÃO DE BLOCO, VIGA BALDRAME OU SAPATA UTILIZANDO AÇO CA-50 DE 10 MM - MONTAGEM</t>
  </si>
  <si>
    <t>4.1.9</t>
  </si>
  <si>
    <t>CONCRETO FCK = 25MPA, TRAÇO 1:2,3:2,7 (EM MASSA SECA DE CIMENTO/ AREIA MÉDIA/ BRITA 1) - PREPARO MECÂNICO COM BETONEIRA 600 L</t>
  </si>
  <si>
    <t>4.1.10</t>
  </si>
  <si>
    <t>LANÇAMENTO COM USO DE BALDES, ADENSAMENTO E ACABAMENTO DE CONCRETO EM ESTRUTURAS</t>
  </si>
  <si>
    <t>4.1.11</t>
  </si>
  <si>
    <t>IMPERMEABILIZAÇÃO DE SUPERFÍCIE COM EMULSÃO ASFÁLTICA, 2 DEMÃOS</t>
  </si>
  <si>
    <t>4.2</t>
  </si>
  <si>
    <t>REVESTIMENTO</t>
  </si>
  <si>
    <t>4.2.1</t>
  </si>
  <si>
    <t>ALVENARIA DE VEDAÇÃO DE BLOCOS CERÂMICOS FURADOS NA VERTICAL DE 9X19X39 CM (ESPESSURA 9 CM) E ARGAMASSA DE ASSENTAMENTO COM PREPARO MANUAL</t>
  </si>
  <si>
    <t>4.2.2</t>
  </si>
  <si>
    <t>CHAPISCO APLICADO EM ALVENARIAS E ESTRUTURAS DE CONCRETO INTERNAS, COM ROLO PARA TEXTURA ACRÍLICA. ARGAMASSA TRAÇO 1:4 E EMULSÃO POLIMÉRICA (ADESIVO) COM PREPARO MANUAL</t>
  </si>
  <si>
    <t>4.2.3</t>
  </si>
  <si>
    <t>EMBOÇO, PARA RECEBIMENTO DE CERÂMICA, EM ARGAMASSA TRAÇO 1:2:8, PREPARO MANUAL, APLICADO MANUALMENTE EM FACES INTERNAS DE PAREDES, PARA AMBIENTE COM ÁREA MAIOR QUE 10M2, ESPESSURA DE 20MM, COM EXECUÇÃO DE TALISCAS</t>
  </si>
  <si>
    <t>4.2.4</t>
  </si>
  <si>
    <t>REBOCO COM ARGAMASSA 1:6:ADIT.PLAST.</t>
  </si>
  <si>
    <t>4.2.5</t>
  </si>
  <si>
    <t>APLICAÇÃO MANUAL DE MASSA ACRÍLICA EM PAREDES EXTERNAS DE CASAS, UMA DEMÃO</t>
  </si>
  <si>
    <t>4.2.6</t>
  </si>
  <si>
    <t>APLICAÇÃO MANUAL DE PINTURA COM TINTA LÁTEX ACRÍLICA EM PAREDES, DUAS DEMÃOS</t>
  </si>
  <si>
    <t>4.2.7</t>
  </si>
  <si>
    <t>CONTRAPISO EM ARGAMASSA TRAÇO 1:4 (CIMENTO E AREIA), PREPARO MANUAL, APLICADO EM ÁREAS SECAS SOBRE LAJE, ADERIDO, ACABAMENTO NÃO REFORÇADO, ESPESSURA 3CM</t>
  </si>
  <si>
    <t>4.2.8</t>
  </si>
  <si>
    <t>REVESTIMENTO CERÂMICO PARA PISO COM PLACAS TIPO ESMALTADA EXTRA DE DIMENSÕES 45X45 CM APLICADA EM AMBIENTES DE ÁREA MAIOR QUE 10 M2</t>
  </si>
  <si>
    <t>4.2.9</t>
  </si>
  <si>
    <t>REVESTIMENTO CERÂMICO PARA PAREDES INTERNAS COM PLACAS TIPO ESMALTADA EXTRA DE DIMENSÕES 25X35 CM APLICADAS EM AMBIENTES DE ÁREA MAIOR QUE 5M² NA ALTURA INTEIRA DAS PAREDES</t>
  </si>
  <si>
    <t>4.3</t>
  </si>
  <si>
    <t>ESQUADRIAS</t>
  </si>
  <si>
    <t>4.3.1</t>
  </si>
  <si>
    <t>PORTA EM ALUMÍNIO DE ABRIR TIPO VENEZIANA COM GUARNIÇÃO, FIXAÇÃO COM PARAFUSOS - FORNECIMENTO E INSTALAÇÃO</t>
  </si>
  <si>
    <t>4.3.2</t>
  </si>
  <si>
    <t>JANELA DE ALUMÍNIO DE CORRER COM 2 FOLHAS PARA VIDROS, COM VIDROS, BATENTE, ACABAMENTO COM ACETATO OU BRILHANTE E FERRAGENS. EXCLUSIVE ALIZAR E CONTRAMARCO. FORNECIMENTO E INSTALAÇÃO</t>
  </si>
  <si>
    <t>4.3.3</t>
  </si>
  <si>
    <t>BANCADA DE MÁRMORE SINTÉTICO 120 X 60CM, COM CUBA INTEGRADA, INCLUSO SIFÃO TIPO FLEXÍVEL EM PVC, VÁLVULA EM PLÁSTICO CROMADO TIPO AMERICANA E TORNEIRA CROMADA LONGA, DE PAREDE, PADRÃO POPULAR - FORNECIMENTO E INSTALAÇÃO</t>
  </si>
  <si>
    <t>4.3.4</t>
  </si>
  <si>
    <t>CAIXA D´ÁGUA EM POLIETILENO, 500 LITROS - FORNECIMENTO E INSTALAÇÃO</t>
  </si>
  <si>
    <t>4.3.5</t>
  </si>
  <si>
    <t>FECHADURA DE EMBUTIR COM CILINDRO, EXTERNA, COMPLETA, ACABAMENTO PADRÃO MÉDIO, INCLUSO EXECUÇÃO DE FURO - FORNECIMENTO E INSTALAÇÃO</t>
  </si>
  <si>
    <t>4.3.6</t>
  </si>
  <si>
    <t>PORTA DE AÇO-ESTEIRA DE ENROLAR C/FERR. (INCL.PINT.ANTI-CORROSIVA)</t>
  </si>
  <si>
    <t>4.3.7</t>
  </si>
  <si>
    <t>TAMPO EM MÁRMORE BRANCO E = 2CM</t>
  </si>
  <si>
    <t>4.4</t>
  </si>
  <si>
    <t>COBERTURA</t>
  </si>
  <si>
    <t>4.4.1</t>
  </si>
  <si>
    <t>TRAMA DE MADEIRA COMPOSTA POR RIPAS, CAIBROS E TERÇAS PARA TELHADOS DE MAIS QUE 2 ÁGUAS PARA TELHA CERÂMICA CAPA-CANAL, INCLUSO TRANSPORTE VERTICAL</t>
  </si>
  <si>
    <t>4.4.2</t>
  </si>
  <si>
    <t>TELHAMENTO COM TELHA CERÂMICA CAPA-CANAL, TIPO PLAN, COM ATÉ 2 ÁGUAS, INCLUSO TRANSPORTE VERTICAL</t>
  </si>
  <si>
    <t>4.5</t>
  </si>
  <si>
    <t>HIDROSSANITÁRIO-ÁGUA FRIA</t>
  </si>
  <si>
    <t>4.5.1</t>
  </si>
  <si>
    <t>TUBO, PVC, SOLDÁVEL, DN 25MM, INSTALADO EM RAMAL OU SUB-RAMAL DE ÁGUA - FORNECIMENTO E INSTALAÇÃO</t>
  </si>
  <si>
    <t>4.5.2</t>
  </si>
  <si>
    <t>JOELHO 90 GRAUS, PVC, SOLDÁVEL, DN 25MM, INSTALADO EM RAMAL DE DISTRIBUIÇÃO DE ÁGUA - FORNECIMENTO E INSTALAÇÃO</t>
  </si>
  <si>
    <t>4.5.3</t>
  </si>
  <si>
    <t>LUVA DE REDUÇÃO, PVC, SOLDÁVEL, DN 25MM X 20MM, INSTALADO EM RAMAL OU SUB-RAMAL DE ÁGUA - FORNECIMENTO E INSTALAÇÃO</t>
  </si>
  <si>
    <t>4.5.4</t>
  </si>
  <si>
    <t>TÊ 25MM</t>
  </si>
  <si>
    <t>4.5.5</t>
  </si>
  <si>
    <t>REGISTRO DE GAVETA 1 1/2"</t>
  </si>
  <si>
    <t>4.6</t>
  </si>
  <si>
    <t>HIDROSSANITÁRIO-ESGOTO</t>
  </si>
  <si>
    <t>4.6.1</t>
  </si>
  <si>
    <t>TUBO PVC, SERIE NORMAL, ESGOTO PREDIAL, DN 40 MM, FORNECIDO E INSTALADO EM RAMAL DE DESCARGA OU RAMAL DE ESGOTO SANITÁRIO</t>
  </si>
  <si>
    <t>4.6.2</t>
  </si>
  <si>
    <t>TUBO PVC, SERIE NORMAL, ESGOTO PREDIAL, DN 50 MM, FORNECIDO E INSTALADO EM RAMAL DE DESCARGA OU RAMAL DE ESGOTO SANITÁRIO</t>
  </si>
  <si>
    <t>4.6.3</t>
  </si>
  <si>
    <t>TUBO PVC, SERIE NORMAL, ESGOTO PREDIAL, DN 100 MM, FORNECIDO E INSTALADO EM RAMAL DE DESCARGA OU RAMAL DE ESGOTO SANITÁRIO</t>
  </si>
  <si>
    <t>4.6.4</t>
  </si>
  <si>
    <t>Caixa de gordura e 100x100x100cm c/ tpo. Concreto</t>
  </si>
  <si>
    <t>4.6.5</t>
  </si>
  <si>
    <t>Caixa de inspeção</t>
  </si>
  <si>
    <t>4.6.6</t>
  </si>
  <si>
    <t>Caixa sifonada</t>
  </si>
  <si>
    <t>4.6.7</t>
  </si>
  <si>
    <t>TANQUE SÉPTICO CIRCULAR, EM CONCRETO PRÉ-MOLDADO, DIÂMETRO INTERNO = 1,10 M, ALTURA INTERNA = 2,50 M, VOLUME ÚTIL: 2138,2 L (PARA 5 CONTRIBUINTES)</t>
  </si>
  <si>
    <t>4.6.8</t>
  </si>
  <si>
    <t>SUMIDOURO CIRCULAR, EM CONCRETO PRÉ-MOLDADO, DIÂMETRO INTERNO = 1,88 M, ALTURA INTERNA = 2,00 M, ÁREA DE INFILTRAÇÃO: 13,1 M² (PARA 5 CONTRIBUINTES)</t>
  </si>
  <si>
    <t>4.6.9</t>
  </si>
  <si>
    <t>FILTRO ANAERÓBIO CIRCULAR, EM CONCRETO PRÉ-MOLDADO, DIÂMETRO INTERNO = 1,10 M, ALTURA INTERNA = 1,50 M, VOLUME ÚTIL: 1140,4 L (PARA 5 CONTRIBUINTES)</t>
  </si>
  <si>
    <t>4.7</t>
  </si>
  <si>
    <t>LOUÇAS - BANHEIRO FEM E MASC</t>
  </si>
  <si>
    <t>4.7.1</t>
  </si>
  <si>
    <t>VASO SANITÁRIO SIFONADO COM CAIXA ACOPLADA LOUÇA BRANCA - PADRÃO MÉDIO, INCLUSO ENGATE FLEXÍVEL EM METAL CROMADO, 1/2 X 40CM - FORNECIMENTO E INSTALAÇÃO</t>
  </si>
  <si>
    <t>4.7.2</t>
  </si>
  <si>
    <t>LAVATÓRIO LOUÇA BRANCA COM COLUNA, 45 X 55CM OU EQUIVALENTE, PADRÃO MÉDIO - FORNECIMENTO E INSTALAÇÃO</t>
  </si>
  <si>
    <t>4.7.3</t>
  </si>
  <si>
    <t>BARRA DE APOIO RETA, EM ACO INOX POLIDO, COMPRIMENTO 90 CM, FIXADA NA PAREDE - FORNECIMENTO E INSTALAÇÃO</t>
  </si>
  <si>
    <t>4.7.4</t>
  </si>
  <si>
    <t>4.7.5</t>
  </si>
  <si>
    <t>Torneira de metal cromada de 1/2" ou 3/4" p/ lavatório</t>
  </si>
  <si>
    <t>4.7.6</t>
  </si>
  <si>
    <t>Porta toalha de papel - Polipropileno</t>
  </si>
  <si>
    <t>4.7.7</t>
  </si>
  <si>
    <t>Porta papel higiênico - Polipropileno</t>
  </si>
  <si>
    <t>CHAFARIZ</t>
  </si>
  <si>
    <t>5.1</t>
  </si>
  <si>
    <t>INFRAESTRUTURA / REVESTIMENTO</t>
  </si>
  <si>
    <t>5.1.1</t>
  </si>
  <si>
    <t>ESCAVAÇÃO MANUAL DE VALA COM PROFUNDIDADE MENOR OU IGUAL A 1,30 M</t>
  </si>
  <si>
    <t>5.1.2</t>
  </si>
  <si>
    <t>5.1.3</t>
  </si>
  <si>
    <t>IMPERMEABILIZAÇÃO DE PISO COM ARGAMASSA DE CIMENTO E AREIA, COM ADITIVO IMPERMEABILIZANTE, E = 2CM</t>
  </si>
  <si>
    <t>5.1.4</t>
  </si>
  <si>
    <t>PINTURA DE PISO COM TINTA EPOXI, APLICAÇÃO MANUAL, 2 DEMÃOS, INCLUSO PRIMER EPOXI</t>
  </si>
  <si>
    <t>5.1.5</t>
  </si>
  <si>
    <t>5.1.6</t>
  </si>
  <si>
    <t>5.1.7</t>
  </si>
  <si>
    <t>5.1.8</t>
  </si>
  <si>
    <t>5.1.9</t>
  </si>
  <si>
    <t>5.1.10</t>
  </si>
  <si>
    <t>CPU - 001</t>
  </si>
  <si>
    <t>CHAFARIZ DE PEDRA PARA JARDIM 1,50 M DE ALTURA E 04 BACIAS</t>
  </si>
  <si>
    <t>5.2</t>
  </si>
  <si>
    <t>5.2.1</t>
  </si>
  <si>
    <t>TUBO, PVC, SOLDÁVEL, DN 32MM, INSTALADO EM RAMAL DE DISTRIBUIÇÃO DE ÁGUA - FORNECIMENTO E INSTALAÇÃO</t>
  </si>
  <si>
    <t>5.2.2</t>
  </si>
  <si>
    <t>5.2.3</t>
  </si>
  <si>
    <t>JOELHO 90 GRAUS, PVC, SOLDÁVEL, DN 32MM, INSTALADO EM RAMAL DE DISTRIBUIÇÃO DE ÁGUA - FORNECIMENTO E INSTALAÇÃO</t>
  </si>
  <si>
    <t>5.3</t>
  </si>
  <si>
    <t>DRENAGEM</t>
  </si>
  <si>
    <t>5.3.1</t>
  </si>
  <si>
    <t>TUBO, PVC, SOLDÁVEL, DN 50MM, INSTALADO EM RAMAL DE DISTRIBUIÇÃO DE ÁGUA - FORNECIMENTO E INSTALAÇÃO</t>
  </si>
  <si>
    <t>5.3.2</t>
  </si>
  <si>
    <t>TUBO, PVC, SOLDÁVEL, DN 60MM, INSTALADO EM PRUMADA DE ÁGUA - FORNECIMENTO E INSTALAÇÃO</t>
  </si>
  <si>
    <t>5.3.3</t>
  </si>
  <si>
    <t>TUBO PVC, SÉRIE R, ÁGUA PLUVIAL, DN 100 MM, FORNECIDO E INSTALADO EM RAMAL DE ENCAMINHAMENTO</t>
  </si>
  <si>
    <t>5.3.4</t>
  </si>
  <si>
    <t>Tê em PVC - JS - 60mm-LH</t>
  </si>
  <si>
    <t>5.3.5</t>
  </si>
  <si>
    <t>Bucha de redução JS - 60mm x 50mm (LH)</t>
  </si>
  <si>
    <t>5.3.6</t>
  </si>
  <si>
    <t>Joelho/Cotovelo 90º PVC - JS - 60mm-LH</t>
  </si>
  <si>
    <t>5.3.7</t>
  </si>
  <si>
    <t>REGISTRO DE GAVETA BRUTO, LATÃO, ROSCÁVEL, 1 1/4" - FORNECIMENTO E INSTALAÇÃO</t>
  </si>
  <si>
    <t>5.3.8</t>
  </si>
  <si>
    <t>REGISTRO DE GAVETA BRUTO, LATÃO, ROSCÁVEL, 1 1/2" - FORNECIMENTO E INSTALAÇÃO</t>
  </si>
  <si>
    <t>5.3.9</t>
  </si>
  <si>
    <t>CURVA 45 GRAUS, PVC, SOLDAVEL, DN 40MM, INSTALADO EM PRUMADA DE ÁGUA - FORNECIMENTO E INSTALAÇÃO</t>
  </si>
  <si>
    <t>5.3.10</t>
  </si>
  <si>
    <t>NIPLE, EM FERRO GALVANIZADO, DN 40 (1 1/2"), CONEXÃO ROSQUEADA, INSTALADO EM REDE DE ALIMENTAÇÃO PARA HIDRANTE - FORNECIMENTO E INSTALAÇÃO</t>
  </si>
  <si>
    <t>5.3.11</t>
  </si>
  <si>
    <t>NIPLE, EM FERRO GALVANIZADO, DN 32 (1 1/4"), CONEXÃO ROSQUEADA, INSTALADO EM REDE DE ALIMENTAÇÃO PARA HIDRANTE - FORNECIMENTO E INSTALAÇÃO</t>
  </si>
  <si>
    <t>5.3.12</t>
  </si>
  <si>
    <t>BOMBA CENTRÍFUGA, TRIFÁSICA, 3 CV OU 2,96 HP, HM 34 A 40 M, Q 8,6 A 14,8 M3/H - FORNECIMENTO E INSTALAÇÃO</t>
  </si>
  <si>
    <t>5.3.13</t>
  </si>
  <si>
    <t>CAIXA ENTERRADA HIDRÁULICA RETANGULAR EM ALVENARIA COM TIJOLOS CERÂMICOS MACIÇOS, DIMENSÕES INTERNAS: 0,6X0,6X0,6 M PARA REDE DE DRENAGEM</t>
  </si>
  <si>
    <t xml:space="preserve">PALCO </t>
  </si>
  <si>
    <t>6.1</t>
  </si>
  <si>
    <t>ATERRO</t>
  </si>
  <si>
    <t>6.1.1</t>
  </si>
  <si>
    <t>ATERRO MANUAL DE VALAS COM AREIA PARA ATERRO E COMPACTAÇÃO MECANIZADA</t>
  </si>
  <si>
    <t>6.2</t>
  </si>
  <si>
    <t>6.2.1</t>
  </si>
  <si>
    <t>6.2.2</t>
  </si>
  <si>
    <t>6.3</t>
  </si>
  <si>
    <t>ESTRUTURA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</si>
  <si>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</si>
  <si>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</si>
  <si>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</si>
  <si>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</si>
  <si>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</si>
  <si>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</si>
  <si>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</si>
  <si>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</si>
  <si>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</si>
  <si>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</si>
  <si>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</si>
  <si>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</si>
  <si>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</si>
  <si>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</si>
  <si>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</si>
  <si>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</si>
  <si>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</si>
  <si>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</si>
  <si>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</si>
  <si>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</si>
  <si>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</si>
  <si>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</si>
  <si>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EXECUÇÃO DE PASSEIO (CALÇADA) OU PISO DE CONCRETO COM CONCRETO MOLDADO IN LOCO, FEITO EM OBRA, ACABAMENTO CONVENCIONAL, NÃO ARMADO (RAMPA)</t>
  </si>
  <si>
    <t xml:space="preserve">PISO EM CONCRETO 20 MPA PREPARO MECÂNICO, ESPESSURA 7CM </t>
  </si>
  <si>
    <t>6.5</t>
  </si>
  <si>
    <t>ESQUADRIAS / LOUÇAS</t>
  </si>
  <si>
    <t>6.5.1</t>
  </si>
  <si>
    <t>CORRIMÃO SIMPLES, DIÂMETRO EXTERNO = 1 1/2", EM ALUMÍNIO</t>
  </si>
  <si>
    <t>6.6</t>
  </si>
  <si>
    <t>6.6.1</t>
  </si>
  <si>
    <t>ESTRUTURA TRELIÇADA DE COBERTURA, TIPO ARCO, COM LIGAÇÕES SOLDADAS, INCLUSOS PERFIS METÁLICOS, CHAPAS METÁLICAS, MÃO DE OBRA E TRANSPORTE COM GUINDASTE - FORNECIMENTO E INSTALAÇÃO</t>
  </si>
  <si>
    <t>6.7</t>
  </si>
  <si>
    <t>6.7.1</t>
  </si>
  <si>
    <t>6.7.2</t>
  </si>
  <si>
    <t>6.7.3</t>
  </si>
  <si>
    <t>6.7.4</t>
  </si>
  <si>
    <t>Joelho/Cotovelo 90º RC em PVC - JS - 40mm-LS</t>
  </si>
  <si>
    <t>Joelho/Cotovelo 90º RC em PVC - JS - 100mm-LS</t>
  </si>
  <si>
    <t>Joelho/Cotovelo 45° PVC JS - 100mm - LS</t>
  </si>
  <si>
    <t>Te PVC c/ redução 100mm x 50mm - LS</t>
  </si>
  <si>
    <t>Caixa sifonada de PVC c/ grelha - 100x100x50mm</t>
  </si>
  <si>
    <t>PLAYGROUND</t>
  </si>
  <si>
    <t>7.1</t>
  </si>
  <si>
    <t>PAVIMENTAÇÃO</t>
  </si>
  <si>
    <t>7.1.1</t>
  </si>
  <si>
    <t>COLCHÃO DE AREIA E = 20CM</t>
  </si>
  <si>
    <t>EQUIPAMENTOS</t>
  </si>
  <si>
    <t>TUBO DE PVC CORRUGADO FLEXÍVEL PERFURADO, DN 100 MM, PARA DRENO - FORNECIMENTO E ASSENTAMENTO</t>
  </si>
  <si>
    <t>CAIXA ENTERRADA HIDRÁULICA RETANGULAR, EM CONCRETO PRÉ-MOLDADO, DIMENSÕES INTERNAS: 0,3X0,3X0,3 M</t>
  </si>
  <si>
    <t>CPU - 009</t>
  </si>
  <si>
    <t>URBANIZAÇÃO</t>
  </si>
  <si>
    <t>8.1</t>
  </si>
  <si>
    <t>PLANTIO DE GRAMA EM PLACAS</t>
  </si>
  <si>
    <t>8.2</t>
  </si>
  <si>
    <t>PLANTIO DE ARBUSTO OU CERCA VIVA</t>
  </si>
  <si>
    <t>8.3</t>
  </si>
  <si>
    <t>PLANTIO DE ÁRVORE ORNAMENTAL COM ALTURA DE MUDA MENOR OU IGUAL A 2,00 M</t>
  </si>
  <si>
    <t>8.4</t>
  </si>
  <si>
    <t>INSTALAÇÃO DE PERGOLADO DE MADEIRA, EM MAÇARANDUBA, ANGELIM OU EQUIVALENTE DA REGIÃO, FIXADO COM CONCRETO SOBRE SOLO</t>
  </si>
  <si>
    <t>8.5</t>
  </si>
  <si>
    <t>QUADRA POLIESPORTIVA</t>
  </si>
  <si>
    <t>9.1</t>
  </si>
  <si>
    <t>ESTRUTURA (SAPATAS, PILARES E VIGAS)</t>
  </si>
  <si>
    <t>9.1.1</t>
  </si>
  <si>
    <t>ARMAÇÃO DE PILAR OU VIGA DE UMA ESTRUTURA CONVENCIONAL DE CONCRETO ARMADO EM UM EDIFÍCIO DE MÚLTIPLOS PAVIMENTOS UTILIZANDO AÇO CA-60 DE 5,0 MM - MONTAGEM</t>
  </si>
  <si>
    <t>ARMAÇÃO DE PILAR OU VIGA DE UMA ESTRUTURA CONVENCIONAL DE CONCRETO ARMADO EM UM EDIFÍCIO DE MÚLTIPLOS PAVIMENTOS UTILIZANDO AÇO CA-50 DE 8,0 MM - MONTAGEM</t>
  </si>
  <si>
    <t>ARMAÇÃO DE PILAR OU VIGA DE UMA ESTRUTURA CONVENCIONAL DE CONCRETO ARMADO EM UM EDIFÍCIO DE MÚLTIPLOS PAVIMENTOS UTILIZANDO AÇO CA-50 DE 10,0 MM - MONTAGEM</t>
  </si>
  <si>
    <t>9.2</t>
  </si>
  <si>
    <t>9.2.1</t>
  </si>
  <si>
    <t>ARGAMASSA DE CIMENTO E AREIA 1:4 (CONTRAPISO)</t>
  </si>
  <si>
    <t>PISO DE ALTA RESISTÊNCIA E = 8CM C/RESINA INCL.CAMADA REGULARIZADORA</t>
  </si>
  <si>
    <t>MURETA EM ALVENARIA, REBOCADA E PINTADA 2 FACES (H=1,00M)</t>
  </si>
  <si>
    <t>ALAMBRADO PARA QUADRA POLIESPORTIVA, ESTRUTURADO POR TUBOS DE ACO GALVANIZADO, (MONTANTES COM DIAMETRO 2", TRAVESSAS E ESCORAS COM DIÂMETRO 1 ¼), COM TELA DE ARAME GALVANIZADO, FIO 10 BWG E MALHA QUADRADA 5X5CM (EXCETO MURETA)</t>
  </si>
  <si>
    <t>PINTURA DE PISO COM TINTA ACRÍLICA, APLICAÇÃO MANUAL, 2 DEMÃOS, INCLUSO FUNDO PREPARADOR</t>
  </si>
  <si>
    <t>PINTURA - ANTI-FERRUGINOSA</t>
  </si>
  <si>
    <t>9.3</t>
  </si>
  <si>
    <t>9.3.1</t>
  </si>
  <si>
    <t>9.3.2</t>
  </si>
  <si>
    <t>9.3.3</t>
  </si>
  <si>
    <t>EQUIPAMENTO</t>
  </si>
  <si>
    <t>EQUIPAMENTO COMPLETO P/QUADRA DE ESPORTES</t>
  </si>
  <si>
    <t>cj</t>
  </si>
  <si>
    <t>ACADEMIA AO AR LIVRE</t>
  </si>
  <si>
    <t>10.1</t>
  </si>
  <si>
    <t>INSTALAÇÕES ELÉTRICAS</t>
  </si>
  <si>
    <t>11.1</t>
  </si>
  <si>
    <t>REDE ELÉTRICA (ILUMINCAÇÃO, TOMADAS E POSTES)</t>
  </si>
  <si>
    <t>11.1.1</t>
  </si>
  <si>
    <t>CABO DE COBRE FLEXÍVEL ISOLADO, 2,5 MM², ANTI-CHAMA 450/750 V, PARA CIRCUITOS TERMINAIS - FORNECIMENTO E INSTALAÇÃO (VERMELHO)</t>
  </si>
  <si>
    <t>11.1.2</t>
  </si>
  <si>
    <t>CABO DE COBRE FLEXÍVEL ISOLADO, 2,5 MM², ANTI-CHAMA 450/750 V, PARA CIRCUITOS TERMINAIS - FORNECIMENTO E INSTALAÇÃO (AZUL)</t>
  </si>
  <si>
    <t>11.1.3</t>
  </si>
  <si>
    <t>CABO DE COBRE FLEXÍVEL ISOLADO, 2,5 MM², ANTI-CHAMA 450/750 V, PARA CIRCUITOS TERMINAIS - FORNECIMENTO E INSTALAÇÃO (PRETO)</t>
  </si>
  <si>
    <t>11.1.4</t>
  </si>
  <si>
    <t>CABO DE COBRE FLEXÍVEL ISOLADO, 2,5 MM², ANTI-CHAMA 450/750 V, PARA CIRCUITOS TERMINAIS - FORNECIMENTO E INSTALAÇÃO (CINZA OU AMARELO)</t>
  </si>
  <si>
    <t>11.1.5</t>
  </si>
  <si>
    <t>CABO DE COBRE FLEXÍVEL ISOLADO, 2,5 MM², ANTI-CHAMA 450/750 V, PARA CIRCUITOS TERMINAIS - FORNECIMENTO E INSTALAÇÃO (VERDE)</t>
  </si>
  <si>
    <t>11.1.6</t>
  </si>
  <si>
    <t>CABO DE COBRE FLEXÍVEL ISOLADO, 1,5 MM², ANTI-CHAMA 450/750 V, PARA CIRCUITOS TERMINAIS - FORNECIMENTO E INSTALAÇÃO (BRANCO)</t>
  </si>
  <si>
    <t>11.1.7</t>
  </si>
  <si>
    <t>CAIXA RETANGULAR 4" X 2" MÉDIA (1,30 M DO PISO), PVC, INSTALADA EM PAREDE - FORNECIMENTO E INSTALAÇÃO</t>
  </si>
  <si>
    <t>11.1.8</t>
  </si>
  <si>
    <t>CAIXA DE PVC OCTOGONAL</t>
  </si>
  <si>
    <t>11.1.9</t>
  </si>
  <si>
    <t xml:space="preserve">ELETRODUTO FLEXIVÉL, CORRUGADO, Ø 3/4". </t>
  </si>
  <si>
    <t>11.1.10</t>
  </si>
  <si>
    <t xml:space="preserve">LUVA PARA ELETRODUTO FLEXIVÉL, CORRUGADO, Ø 3/4". </t>
  </si>
  <si>
    <t xml:space="preserve">ELETRODUTO DE PVC, Ø 3/4". </t>
  </si>
  <si>
    <t>LUVA PVC Ø 3/4".</t>
  </si>
  <si>
    <t>CURVA PVC Ø 3/4".</t>
  </si>
  <si>
    <t>BUCHA E ARRUELA Ø 3/4"</t>
  </si>
  <si>
    <t xml:space="preserve">ELETRODUTO DE PVC, Ø 1". </t>
  </si>
  <si>
    <t>LUVA PVC Ø 1".</t>
  </si>
  <si>
    <t>CURVA PVC Ø 1".</t>
  </si>
  <si>
    <t>BUCHA E ARRUELA Ø 1"</t>
  </si>
  <si>
    <t xml:space="preserve">ELETRODUTO DE PVC, Ø 1.1/4". </t>
  </si>
  <si>
    <t>LUVA PVC Ø 1.1/4".</t>
  </si>
  <si>
    <t>CURVA PVC Ø 1.1/4".</t>
  </si>
  <si>
    <t>BUCHA E ARRUELA Ø 1.1/4"</t>
  </si>
  <si>
    <t xml:space="preserve">ELETRODUTO DE PVC, Ø 3". </t>
  </si>
  <si>
    <t>LUVA PVC Ø 3".</t>
  </si>
  <si>
    <t>CURVA PVC Ø 3".</t>
  </si>
  <si>
    <t>BUCHA E ARRUELA Ø 3"</t>
  </si>
  <si>
    <t>MÓDULO DE INTERRUPTOR  UMA TECLA, COM PLACA 4X2"</t>
  </si>
  <si>
    <t>MÓDULO DE INTERRUPTOR  DUAS TECLAS, COM PLACA 4X2"</t>
  </si>
  <si>
    <t>MÓDULO DE UMA TOMADA 2P+T, 25A-250V, COM PLACA 4X2"</t>
  </si>
  <si>
    <t>MÓDULO DE DUAS TOMADA 2P+T, 25A-250V, COM PLACA 4X2"</t>
  </si>
  <si>
    <t>LUMINÁRIA DE EMBUTIR LED 05W - MODELO A DEFINIR</t>
  </si>
  <si>
    <t>LUMINÁRIA DE EMBUTIR LED 07W - MODELO A DEFINIR</t>
  </si>
  <si>
    <t>LUMINÁRIA DE EMBUTIR LED 09W - MODELO A DEFINIR</t>
  </si>
  <si>
    <t>LUMINÁRIA DE EMBUTIR LED 18W - MODELO A DEFINIR</t>
  </si>
  <si>
    <t>LUMINÁRIA PENDENTE 100W  - MODELO A DEFINIR</t>
  </si>
  <si>
    <t>LUMINÁRIA PENDENTE 30W  - MODELO A DEFINIR</t>
  </si>
  <si>
    <t>LUMINÁRIA PENDENTE 15W  - MODELO A DEFINIR</t>
  </si>
  <si>
    <t>LUMINÁRIA TIPO ARANDELA LED 20W - MODELO A DEFINIR</t>
  </si>
  <si>
    <t>POSTE DE ILUMINAÇÃO LED RETO - 4 LUMINÁRIAS PÉTALA 200W (8 METROS)</t>
  </si>
  <si>
    <t>CJ</t>
  </si>
  <si>
    <t>POSTE DE ILUMINAÇÃO LED COM 3 LUMINÁRIAS REFLETOR 200W (8 METROS)</t>
  </si>
  <si>
    <t>11.2</t>
  </si>
  <si>
    <t>QUADRO DE CARGAS</t>
  </si>
  <si>
    <t>11.2.1</t>
  </si>
  <si>
    <t>QUADRO DE ILUMINAÇÃO E FORÇA DE EMBUTIR COM BARRAMENTO MONOFÁFICO+NEUTRO+TERRA CAP. CORRENTE 100A PARA 4 DISJUNTORES TIPO DIN.</t>
  </si>
  <si>
    <t>11.2.2</t>
  </si>
  <si>
    <t>QUADRO DE ILUMINAÇÃO DE EMBUTIR COM BARRAMENTO BIFÁSICO+NEUTRO+TERRA CAP. CORRENTE 100 PARA 6 DISJUNTORES TIPO DIN.</t>
  </si>
  <si>
    <t>11.2.3</t>
  </si>
  <si>
    <t>QUADRO DE ILUMINAÇÃO E FORÇA DE EMBUTIR COM BARRAMENTO TRIFÁSICO+NEUTRO+TERRA CAP. CORRENTE 150 PARA 22 DISJUNTORES TIPO DIN.</t>
  </si>
  <si>
    <t>11.2.4</t>
  </si>
  <si>
    <t>DISJUNTOR 1P-16A TIPO DIN</t>
  </si>
  <si>
    <t>11.2.5</t>
  </si>
  <si>
    <t>DISJUNTOR 1P-32A TIPO DIN</t>
  </si>
  <si>
    <t>11.2.6</t>
  </si>
  <si>
    <t>DISJUNTOR 2P-16A TIPO DIN</t>
  </si>
  <si>
    <t>DISJUNTOR 2P-20A TIPO DIN</t>
  </si>
  <si>
    <t>DISJUNTOR 2P-60A TIPO DIN</t>
  </si>
  <si>
    <t>DISJUNTOR 3P-100A TIPO DIN</t>
  </si>
  <si>
    <t>SUPRESSOR DE TRANSIENTE TIPO VCL 175 16KA</t>
  </si>
  <si>
    <t>11.3</t>
  </si>
  <si>
    <t>ALIMENTADORES E AR CONDICIONADO</t>
  </si>
  <si>
    <t>11.3.1</t>
  </si>
  <si>
    <t xml:space="preserve">CABO DE COBRE, 1KV, 06mm2 </t>
  </si>
  <si>
    <t>11.3.2</t>
  </si>
  <si>
    <t xml:space="preserve">CABO DE COBRE, 1KV, 10mm2 </t>
  </si>
  <si>
    <t>11.3.3</t>
  </si>
  <si>
    <t xml:space="preserve">CABO DE COBRE, 1KV, 16mm2 </t>
  </si>
  <si>
    <t>CAIXA DE PASSAGEM DE CONCRETO 30 X 30CM</t>
  </si>
  <si>
    <t>CAIXA DE PASSAGEM DE CONCRETO 40 X 40CM</t>
  </si>
  <si>
    <t>CAIXA DE PASSAGEM DE CONCRETO 60 X 60CM</t>
  </si>
  <si>
    <t>11.4</t>
  </si>
  <si>
    <t>ATERRAMENTO</t>
  </si>
  <si>
    <t>11.4.1</t>
  </si>
  <si>
    <t>CABO DE COBRE NÚ # 50 mm2</t>
  </si>
  <si>
    <t>CAIXA DE INSPEÇÃO</t>
  </si>
  <si>
    <t>HASTE DE TERRA 5/8 X 2,4M</t>
  </si>
  <si>
    <t>CONJUNTO DE SOLDA EXOTERMICA MOLDE 90</t>
  </si>
  <si>
    <t>PT</t>
  </si>
  <si>
    <t>SERVIÇOS COMPLEMENTARES</t>
  </si>
  <si>
    <t>12.1</t>
  </si>
  <si>
    <t>COTAÇÃO</t>
  </si>
  <si>
    <t>PROJETO EXECUTIVO</t>
  </si>
  <si>
    <t>13.1</t>
  </si>
  <si>
    <t>VALOR TOTAL DA OBRA</t>
  </si>
  <si>
    <t>Item</t>
  </si>
  <si>
    <t>Total</t>
  </si>
  <si>
    <t>END. DA OBRA:</t>
  </si>
  <si>
    <t>CRONOGRAMA FÍSICO - FINANCEIRO</t>
  </si>
  <si>
    <t>MÊS</t>
  </si>
  <si>
    <t>VALOR</t>
  </si>
  <si>
    <t>1º MÊS</t>
  </si>
  <si>
    <t>2º MÊS</t>
  </si>
  <si>
    <t>3º MÊS</t>
  </si>
  <si>
    <t>4º MÊS</t>
  </si>
  <si>
    <t>5º MÊS</t>
  </si>
  <si>
    <t>6º MÊS</t>
  </si>
  <si>
    <t>7º MÊS</t>
  </si>
  <si>
    <t>TOTAL PARCIAL (R$)</t>
  </si>
  <si>
    <t>TOTAL PARCIAL (%)</t>
  </si>
  <si>
    <t>TOTAL ACUMULADO (R$)</t>
  </si>
  <si>
    <t>TOTAL ACUMULADO</t>
  </si>
  <si>
    <t>MAPA DE COTAÇÕES</t>
  </si>
  <si>
    <t>UND.:</t>
  </si>
  <si>
    <t>Und</t>
  </si>
  <si>
    <t>FORNECEDOR</t>
  </si>
  <si>
    <t>CNPJ</t>
  </si>
  <si>
    <t>TELEFONE</t>
  </si>
  <si>
    <t>SITE</t>
  </si>
  <si>
    <t>Und.</t>
  </si>
  <si>
    <t>Quant.</t>
  </si>
  <si>
    <t>Valor</t>
  </si>
  <si>
    <t>PREMOLDADOS INAIBES</t>
  </si>
  <si>
    <t>30.596.739/0001-79</t>
  </si>
  <si>
    <t>https://produto.mercadolivre.com.br/MLB-1514353908-chafariz-em-concreto-_JM?matt_tool=40168140&amp;matt_word=&amp;matt_source=google&amp;matt_campaign_id=14302215507&amp;matt_ad_group_id=134553697108&amp;matt_match_type=&amp;matt_network=g&amp;matt_device=c&amp;matt_creative=539425477636&amp;matt_keyword=&amp;matt_ad_position=&amp;matt_ad_type=pla&amp;matt_merchant_id=385927137&amp;matt_product_id=MLB1514353908&amp;matt_product_partition_id=1403983331189&amp;matt_target_id=aud-395642386021:pla-1403983331189&amp;gclid=EAIaIQobChMI7_HGnKba9QIVjIiRCh30jQg0EAQYBiABEgKcmvD_BwE</t>
  </si>
  <si>
    <t>TOTAL DO ITEM</t>
  </si>
  <si>
    <t>MAGAZINE LUIZA S/A</t>
  </si>
  <si>
    <t>Grelha de ferro fundido de 30 x 30 cm.</t>
  </si>
  <si>
    <t>47.960.950/1088-36</t>
  </si>
  <si>
    <t>https://www.magazineluiza.com.br/grelha-ferro-fundido-p-ralo-30-x30-rcdeletrica/p/adjdc134h2/cj/hidr/</t>
  </si>
  <si>
    <t>CARBRINQUES IND.COM. E SERV. LTDA - EPP</t>
  </si>
  <si>
    <t>Rotação Vertical Duplo - fabricado em tubos de aço carbomo de no mínimo 3"1/2 x 2mm; 1" x 1,50 mm; 3/4 x 1,20 mm. Tubo trelifado redondo DIN (55 mm x 44mm). Chapas de aço carbono de no mínimo 3 mm</t>
  </si>
  <si>
    <t>09.583.970/0001-31</t>
  </si>
  <si>
    <t>(91) 3292-4473</t>
  </si>
  <si>
    <t>carpara11@hotmail.com.br</t>
  </si>
  <si>
    <t>Remada sentada individual - Fabricado com tubos de aço carbono de no mínimo 2’ x 2 mm; 1’ ½ x 3 mm. Barra chata 3/16’ x 1 ¼’. Tubo de aço carbono trefilado 2’ x 5,50 mm SCHEDULE 80 (60,30x49,22). Chapas de aço carbono de no mínimo 4,75mm para ponto de fixação do equipamento e 2 mm para banco e encosto com dimensões de 335 mm x 315 mm e estampados com bordas arredondadas.</t>
  </si>
  <si>
    <t>Simulador de calvagada individual - Fabricado com tubos de aço carbono de no mínimo 2’ ½ x 2 mm; 2’ x 2 mm; 1’ ½ x 3 mm; 1’ ½ x 1,50 mm; 1’ x 1.50 mm; Barra chata de no mínimo 2’ ½ x ¼’; 3/16’ x 1 ¼’. Tubo de aço carbono trefilado 2’ x 5,50 mm SCHEDULE 80 (60,30 mm x 49,22mm). Chapas de aço carbono de no mínimo 4,75 mm para ponto de fixação do equipamento e 2 mm para banco estampado com bordas arredondadas.</t>
  </si>
  <si>
    <t>Elíptico Duplo - Fabricado com tubos de aço carbono de no mínimo 2.½″ × 2 mm; 2″ × 2 mm; 1.½″ × 3 mm; 1.½″ × 1,50 mm; 1″ × 2mm. Chapas de aço carbono com
no mínimo 1,90 mm; 4,75mm; Metalão de no mínimo 30mm × 50mm × 2mm. Barra chata de no mínimo 3/16″ × 1.¼″. Tampão embutido interno em plástico injetado de no mínimo 2.½″ com acabamento esférico. Chumbador com flange de no mínimo 230 mm × 3/16″, corte a laser com parafusos de fixação zincados de no mínimo ⅝″ × 1.¼″ e arruela zincada de no mínimo ⅝″, hastes de ferro maciço trefilado de no mínimo ⅜″. Parafusos e porcas de fixação zincadas.</t>
  </si>
  <si>
    <t>Pressão de pernas duplo - Fabricado com tubos de aço carbono de no mínimo 4’ x 3 mm; 3’ ½ x 3,75; 2’ x 2 mm; 2’ x 3 mm; Chapas de aço carbono de no mínimo 4,75 mm para reforço de estrutura do equipamento e 2 mm para banco e encosto com dimensões de 335 mm x 315 mm e estampados com bordas arredondadas. Tubo de aço carbono trefilado 2’ x 5,50 mm SCHEDULE 80 (60,30 mm x 49,22 mm).</t>
  </si>
  <si>
    <t>Alongador três alturas - Fabricado com tubos de aço carbono de no mínimo 4” × 3 mm; 3.½” × 3,75 mm; 2” × 2 mm; 1” × 1,50 mm; ¾ × 1,20 mm. Barras chatas de no mínimo 3/16” × 1.¼”. Chapas de aço carbono de no mínimo 4,75 mm para ponto reforço da estrutura e 3 mm para fixação do conjunto do volante. Utilizar pinos maciços, tratamento de superfície a base de fosfato; película protetiva de resina de poliéster termo-endurecível colorido com sistema de deposição de pó eletrostático, solda MIG. Chumbador com flange de no mínimo 230 mm × 3/16”, corte a laser com parafusos de fixação zincados de no mínimo ⅝” × 1.¼” e arruela zincada de no mínimo ⅝”, hastes de ferro maciço trefilado de no mínimo ⅜”. Tampão embutido interno em plástico injetado de no mínimo 3.½” com acabamento esférico acompanhando a dimensão externa do tubo, parafusos zincados, arruelas e porcas fixadoras.</t>
  </si>
  <si>
    <t>Surf Duplo - Fabricado com tubos de aço carbono de no mínimo 3.½” × 3,75 mm; 2” × 2 mm; 1.½” × 1,50 mm; 1” × 1,50 mm. Tubo em aço carbono trefilado SCHEDULE 80 (73 mm × 58,98 mm). Chapas de aço carbono de no mínimo 4,75 mm para reforço da estrutura e 1,90 mm para apoio de pé. Utiliza pinos maciços, todos rolamentados (rolamentos duplos), tratamento de superfície a base de fosfato; película protetiva de resina de poliéster termo-endurecível colorido com sistema de deposição de pó eletrostático, solda MIG, chumbador com flange de no mínimo 230 mm × 3/16”, corte a laser com parafusos de fixação zincados de no mínimo ⅝” × 1.¼” e arruela zincada de no mínimo ⅝”, hastes de ferro maciço trefilado de no mínimo ⅜”, parafusos zincados, arruelas e porcas fixadoras. Tampão embutido interno em plástico injetado de no mínimo 3.½” com acabamento esférico acompanhando a dimensão externa do tubo. Acabamentos em plástico injetado e/ou emborrachado.</t>
  </si>
  <si>
    <t>Bicicleta Individual - Fabricado com tubos de aço carbono de no mínimo2’ ½ x 2 mm ; 2’ x 3 mm. Chapas de aço carbono com no mínimo 4,75mm para ponto de fixação do equipamento e 2 mm para banco e encosto com dimensões de 335 mm x 315 mm e estampados com bordas arredondadas. Chumbador parabout de no mínimo 3/8’ x 2 ½’. Parafusos e porcas de fixação zincadas. Tampão embutido interno em plástico injetado de no mínimo 2’ ½ com acabamento esférico acompanhando a dimensão externa do tubo. Utiliza-setratamento de superfície a base de fosfato; película protetiva de resina de poliester termoendurecível coloridocom sistema de deposição de pó eletrostático, solda mig, conjunto de pé de vela de ferro e/ou alumínio rolamentado padrão com pedal de plástico e/ou alumínio.</t>
  </si>
  <si>
    <t>Peitoril com puxador - Articulação Superior - Fabricado com tubos de aço carbono de no mínimo 3.½” × 3,75 mm; 2” × 2 mm; 2” × 3 mm; 2” × 5,5 mm; 1.½” × 2 mm; 1.½” × 1,50 mm; 1” × 1,50 mm. Articulação do equipamento fabricada com tubo de diâmetro de no mínimo 114 mm com no mínimo 7 mm de espessura. Chapas de aço carbono cortadas a laser com espessuras mínimas de 2 mm; ⅛”, 3/16”; ¼”. Hastes de ferro maciço trefilado de no mínimo ⅜” com parafusos de fixação zincados de no mínimo ⅝” × 1.¼” e arruela zincada de no mínimo ⅝”. Utiliza-se rolamentos duplos, tratamento de superfície a base de fosfato; película protetiva de resina de poliéster termo-endurecível colorido com sistema de deposição de pó eletrostático, solda MIG, parafusos zincados, arruelas e porcas fixadoras; tampão em embutido interno de plástico de 3.½” com acabamento esférico acompanhando a dimensão externa do tubo, acabamentos em plástico injetado e/ou emborrachado. Parafusos de fixação galvanizados a frio com capa de proteção.</t>
  </si>
  <si>
    <t>Placa orientativa - Fabricada com tubo de aço carbono de no mínimo 3’ x 1,50; 2’ x 1,50 mm, Chapa de aço carbono de no mínimo 0,90 mm; 4,75 mm Utiliza-se tratamento de superfície a base de fosfato; película protetiva de resina de poliéster termo-endurecível colorido com sistema de deposição de pó eletrostático, solda mig, parafusos zincados e arruelas fixadoras, orifícios para a fixação do equipamento de no mínimo 37 cm abaixo do concreto; Tampão embutido externo em metal de 3’. Adesivada frente e verso.</t>
  </si>
  <si>
    <t>Multiexercitador seis funções - Objetivo: Melhora a resistência muscular e fortalece os membros superiores, inferiores e tronco. Alonga e relaxa os ombros. FUNÇÕES: 1°) Flexor de Pernas 2°) Extensor de Pernas 3°) Supino reto Sentado 4°) Desenvolvimento superior 5°) Rotação Vertical Individual 6°) Puxada Alta MATERIAL: Estrutura principal fixa ao chão feita com tubos redondo de aço carbono de no mínimo 2 1/2” x 2,00 mm, 2” x 2,00 mm, 1 ½” x 1,50 mm; 1 1/4” x 3,00 mm, cadeira cm acento e encosto de tubo oblongo de no mínimo 20 x 48 x 1,20 mm com largura mínima de 420mm para maior conforto do usuário. Chapas de aço carbono de no mínimo 6,35mm, 4,75mm e 1,90mm. PINTURA: Tratamento com banho submerso a base de fosfato. Sistema de deposição de pó eletrostático com película protetiva de resina de poliéster termo-endurecível colorido. SOLDA: Tipo MIG.</t>
  </si>
  <si>
    <t>JR BRINQUEDOS R L FIRMIANO ARANHA EIRELI</t>
  </si>
  <si>
    <t>Gangorra móvel triplo com 6 assentos, estrutura de madeira de Lei com tubo de ferro galvanizados</t>
  </si>
  <si>
    <t>35.971.446/0001-48</t>
  </si>
  <si>
    <t>(91) 99121-1973</t>
  </si>
  <si>
    <t>Carrossel de roda c/07 assentos, estrutura de ferro galvanizado e assentos de madeira de Lei</t>
  </si>
  <si>
    <t>Balanço de corda triplo, estrutura em madeira, assentos em madeira pendurados em corda número 16, medindo 3m de comp. E 2m de larg.</t>
  </si>
  <si>
    <t>Escorregador grande estrutura em madeira de Lei.</t>
  </si>
  <si>
    <t>ENCARGOS SOCIAIS SOBRE A MÃO DE OBRA</t>
  </si>
  <si>
    <t>CÓDIGO</t>
  </si>
  <si>
    <t>DESCRIÇÃO</t>
  </si>
  <si>
    <t>COM DESONERAÇÃO</t>
  </si>
  <si>
    <t>SEM DESONERAÇÃO</t>
  </si>
  <si>
    <t>HORISTA
(%)</t>
  </si>
  <si>
    <t>MENSALISTA
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</si>
  <si>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</si>
  <si>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</si>
  <si>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</si>
  <si>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</si>
  <si>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</si>
  <si>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</si>
  <si>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</si>
  <si>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</si>
  <si>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</si>
  <si>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</si>
  <si>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</si>
  <si>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</si>
  <si>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</si>
  <si>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</si>
  <si>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</si>
  <si>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</si>
  <si>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</si>
  <si>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</si>
  <si>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</si>
  <si>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</si>
  <si>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</si>
  <si>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</si>
  <si>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</si>
  <si>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</si>
  <si>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</si>
  <si>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</si>
  <si>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</si>
  <si>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</si>
  <si>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</si>
  <si>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</si>
  <si>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</si>
  <si>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</si>
  <si>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</si>
  <si>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</si>
  <si>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</si>
  <si>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</si>
  <si>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</si>
  <si>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</si>
  <si>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</si>
  <si>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</si>
  <si>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</si>
  <si>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</si>
  <si>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</si>
  <si>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</si>
  <si>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</si>
  <si>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</si>
  <si>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</si>
  <si>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</si>
  <si>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</si>
  <si>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</si>
  <si>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</si>
  <si>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</si>
  <si>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</si>
  <si>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</si>
  <si>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</si>
  <si>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</si>
  <si>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</si>
  <si>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</si>
  <si>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</si>
  <si>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</si>
  <si>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</si>
  <si>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</si>
  <si>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Proponente:</t>
  </si>
  <si>
    <t xml:space="preserve">Objeto: </t>
  </si>
  <si>
    <t>Município/UF:</t>
  </si>
  <si>
    <t>Responsável Técnico:</t>
  </si>
  <si>
    <t xml:space="preserve"> COMPOSIÇÃO BDI - DESONERADO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</si>
  <si>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</si>
  <si>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</si>
  <si>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</si>
  <si>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</si>
  <si>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</si>
  <si>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</si>
  <si>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</si>
  <si>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</si>
  <si>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</si>
  <si>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</si>
  <si>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</si>
  <si>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</si>
  <si>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</si>
  <si>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</si>
  <si>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</si>
  <si>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</si>
  <si>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</si>
  <si>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</si>
  <si>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</si>
  <si>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</si>
  <si>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Obs. Adequado ao Acordão 2622/2013 do TCU</t>
  </si>
  <si>
    <t>Obs.: O regime de Contribuição Previdenciária sobre Receita Bruta adotado para elaboração deste Orçamento foi  Com Desoneração, portanto foi considerado no cálculo do BDI o percentual de 4,5% (CPRB).</t>
  </si>
  <si>
    <t>COMPOSIÇÃO DE PREÇOS UNITÁRIOS (CPU)</t>
  </si>
  <si>
    <t>UND</t>
  </si>
  <si>
    <t>FONTE</t>
  </si>
  <si>
    <t>QUANT.</t>
  </si>
  <si>
    <t>SERVENTE COM ENCARGOS COMPLEMENTARES</t>
  </si>
  <si>
    <t>H</t>
  </si>
  <si>
    <t>CPU - 002</t>
  </si>
  <si>
    <t>ESQUADRIA EM MADEIRA TIPO VENEZIANA</t>
  </si>
  <si>
    <t>SEINFRA</t>
  </si>
  <si>
    <t>I1276</t>
  </si>
  <si>
    <t>JANELA VENEZIANA MÓVEL</t>
  </si>
  <si>
    <t>M²</t>
  </si>
  <si>
    <t>CARPINTEIRO DE FORMAS COM ENCARGOS COMPLEMENTARES</t>
  </si>
  <si>
    <t>CPU - 003</t>
  </si>
  <si>
    <t>PORTA DE MADEIRA DE CORRER</t>
  </si>
  <si>
    <t>I - SINAPI</t>
  </si>
  <si>
    <t>PORTA DE MADEIRA QUADRICULADA PARA VIDRO, DE CORRER (EUCALIPTO OU EQUIVALENTE REGIONAL), E = *3,5* CM</t>
  </si>
  <si>
    <t>CPU - 004</t>
  </si>
  <si>
    <t>BANCADA MÁRMORE SINTETICO 242 X 55 CM, COM 2 CUBAS DE EMBUTIR, VÁLVULA AMERICANA E SIFÃO TIPO GARRAFA EM METAL , ENGATE FLEXÍVEL 30 CM, TORNEIRA CROMADA, DE MESA, 1/2 OU 3/4, PARA PIA DE BANHEIRO, PADRÃO ALTO - FORNEC. E INSTALAÇÃO</t>
  </si>
  <si>
    <t>TORNEIRA CROMADA DE MESA, 1/2 OU 3/4, PARA LAVATÓRIO, PADRÃO POPULAR  - FORNECIMENTO E INSTALAÇÃO</t>
  </si>
  <si>
    <t>CUBA DE EMBUTIR OVAL EM LOUÇA BRANCA, 35 X 50CM OU EQUIVALENTE, INCLUSO VÁLVULA E SIFÃO TIPO GARRAFA EM METAL CROMADO - FORNECIMENTO E INSTALAÇÃO</t>
  </si>
  <si>
    <t>ENGATE FLEXÍVEL EM PLÁSTICO BRANCO, 1/2 X 30CM - FORNECIMENTO E INSTALAÇÃO. AF_01/2020</t>
  </si>
  <si>
    <t>SINAPI-I</t>
  </si>
  <si>
    <t>MASSA PLASTICA PARA MARMORE/GRANITO</t>
  </si>
  <si>
    <t>KG</t>
  </si>
  <si>
    <t>BUCHA DE NYLON SEM ABA S10, COM PARAFUSO DE 6,10 X 65 MM EM ACO ZINCADO COM ROSCA SOBERBA, CABECA CHATA E FENDA PHILLIPS</t>
  </si>
  <si>
    <t>BANCADA/TAMPO LISO (SEM CUBA) EM MARMORE SINTETICO</t>
  </si>
  <si>
    <t>REJUNTE EPOXI, QUALQUER COR</t>
  </si>
  <si>
    <t>SUPORTE MAO-FRANCESA EM ACO, ABAS IGUAIS 40 CM, CAPACIDADE MINIMA 70 KG, BRANCO</t>
  </si>
  <si>
    <t>MARMORISTA/GRANITEIRO COM ENCARGOS COMPLEMENTARES</t>
  </si>
  <si>
    <t>CPU - 005</t>
  </si>
  <si>
    <t>GRELHA DE FERRO FUNDIDO 30X30CM</t>
  </si>
  <si>
    <t>ENCANADOR OU BOMBEIRO HIDRÁULICO COM ENCARGOS COMPLEMENTARES</t>
  </si>
  <si>
    <t>AUXILIAR DE ENCANADOR OU BOMBEIRO HIDRÁULICO COM ENCARGOS COMPLEMENTARES</t>
  </si>
  <si>
    <t>CPU - 006</t>
  </si>
  <si>
    <t>BANCO DE MADEIRA C/ESTRUTURA DE FERRO - L=3,00 M</t>
  </si>
  <si>
    <t>I0188</t>
  </si>
  <si>
    <t>10.6</t>
  </si>
  <si>
    <t>CPU - 007</t>
  </si>
  <si>
    <t>BANCO DE CONCRETO EM L COM ASSENTO EM MADEIRA</t>
  </si>
  <si>
    <t>M³</t>
  </si>
  <si>
    <t>CONCRETO CICLÓPICO FCK = 15MPA, 30% PEDRA DE MÃO EM VOLUME REAL, INCLUSIVE LANÇAMENTO</t>
  </si>
  <si>
    <t xml:space="preserve"> EXECUÇÃO DE ESTRUTURAS DE CONCRETO ARMADO, PARA EDIFICAÇÃO HABITACIONAL UNIFAMILIAR TÉRREA (CASA EM EMPREENDIMENTOS), FCK = 25 MPA</t>
  </si>
  <si>
    <t>I-SINAPI</t>
  </si>
  <si>
    <t>TABUA NAO APARELHADA *2,5 X 20* CM, EM MACARANDUBA, ANGELIM OU EQUIVALENTE DA REGIAO - BRUTA</t>
  </si>
  <si>
    <t>M</t>
  </si>
  <si>
    <t>VERNIZ A BASE RESINA ALQUIDICA COM POLIURETANO PARA MADEIRA, COM FILTRO SOLAR BRILHANTE, USO INTERNO E EXTERNO</t>
  </si>
  <si>
    <t>L</t>
  </si>
  <si>
    <t>CPU - 008</t>
  </si>
  <si>
    <t>BANCO DE CONCRETO CURVO COM ENCOSTO E ASSENTO EM MADEIRA</t>
  </si>
  <si>
    <t>JARDINEIRA EM ALVENARIA REBOCACA E IMPERMEABILIZADA COM H = 0,15</t>
  </si>
  <si>
    <t>IMPERMEABILIZAÇÃO DE FLOREIRA OU VIGA BALDRAME COM ARGAMASSA DE CIMENTO E AREIA, COM ADITIVO IMPERMEABILIZANTE, E = 2 CM.</t>
  </si>
  <si>
    <t>CPU - 010</t>
  </si>
  <si>
    <t>Rotação Vertical Duplo</t>
  </si>
  <si>
    <t>Remada sentada individual</t>
  </si>
  <si>
    <t>Simulador de calvagada individual</t>
  </si>
  <si>
    <t>Elíptico Duplo</t>
  </si>
  <si>
    <t>Pressão de pernas duplo</t>
  </si>
  <si>
    <t>Alongador três alturas</t>
  </si>
  <si>
    <t>Surf Duplo</t>
  </si>
  <si>
    <t>Bicicleta Individual</t>
  </si>
  <si>
    <t>Peitoril com puxador</t>
  </si>
  <si>
    <t>Placa orientativa</t>
  </si>
  <si>
    <t>Multiexercitador seis funções</t>
  </si>
  <si>
    <t>Pedreiro com encargos complementares</t>
  </si>
  <si>
    <t>Servente com encargos complementares</t>
  </si>
  <si>
    <t>CPU - 011</t>
  </si>
  <si>
    <t>CPU - 012</t>
  </si>
  <si>
    <t>ENGENHEIRO CIVIL DE OBRA PLENO COM ENCARGOS COMPLEMENTARES</t>
  </si>
  <si>
    <t>ENCARREGADO GERAL COM ENCARGOS COMPLEMENTARES</t>
  </si>
  <si>
    <t>VIGIA NOTURNO COM ENCARGOS COMPLEMENTARES</t>
  </si>
  <si>
    <t>CPU - 013</t>
  </si>
  <si>
    <t xml:space="preserve">COTAÇÃO </t>
  </si>
  <si>
    <t xml:space="preserve">LUMINÁRIA DE EMBUTIR LED 05W </t>
  </si>
  <si>
    <t>ELETRICISTA COM ENCARGOS</t>
  </si>
  <si>
    <t>AJUDANTE DE ELETRICISTA</t>
  </si>
  <si>
    <t>CPU - 014</t>
  </si>
  <si>
    <t xml:space="preserve">LUMINÁRIA DE EMBUTIR LED 07W </t>
  </si>
  <si>
    <t>CPU - 015</t>
  </si>
  <si>
    <t xml:space="preserve">LUMINÁRIA DE EMBUTIR LED 09W </t>
  </si>
  <si>
    <t>CPU - 016</t>
  </si>
  <si>
    <t xml:space="preserve">LUMINÁRIA DE EMBUTIR LED 18W </t>
  </si>
  <si>
    <t>CPU - 017</t>
  </si>
  <si>
    <t xml:space="preserve">LUMINÁRIA PENDENTE 15W </t>
  </si>
  <si>
    <t>CPU - 018</t>
  </si>
  <si>
    <t>CABO DE COBRE, FLEXIVEL, CLASSE 4 OU 5, ISOLACAO EM PVC/A, ANTICHAMA BWF-B, COBERTURA PVC-ST1, ANTICHAMA BWF-B, 1 CONDUTOR, 0,6/1 KV, SECAO NOMINAL 4 MM2</t>
  </si>
  <si>
    <t xml:space="preserve">M   </t>
  </si>
  <si>
    <t xml:space="preserve">SINAPI </t>
  </si>
  <si>
    <t>CABO DE COBRE, FLEXIVEL, CLASSE 4 OU 5, ISOLACAO EM PVC/A, ANTICHAMA BWF-B,COBERTURA PVC-ST1, ANTICHAMA BWF-B, 1 CONDUTOR, 0,6/1 KV, SECAO NOMINAL 2,5 MM2</t>
  </si>
  <si>
    <t>POSTE CONICO CONTINUO EM ACO GALVANIZADO 8M</t>
  </si>
  <si>
    <t>UNID</t>
  </si>
  <si>
    <t>LUMINARIA DE LED PARA ILUMINACAO PUBLICA, DE 181 W ATE 239 W, INVOLUCRO EM ALUMINIO OU ACO INOX</t>
  </si>
  <si>
    <t>CPU - 019</t>
  </si>
  <si>
    <t>CPU - 020</t>
  </si>
  <si>
    <t>Caminhão toco, pbt 16.000 kg, carga útil máx. 10.685 kg, dist. entre eixos 4,8 m, potência 189 cv, inclusive carroceria fixa aberta de madeira p/ transporte geral de carga seca, dimen. aprox. 2,5 x 7,00 x 0,50 m - chp diurno.</t>
  </si>
  <si>
    <t>CHP</t>
  </si>
  <si>
    <t>ARMAÇÃO DE BLOCO, VIGA BALDRAME OU SAPATA UTILIZANDO AÇO CA-50 DE 12,5 MM - MONTAGEM.</t>
  </si>
  <si>
    <t>ARMAÇÃO DE BLOCO, VIGA BALDRAME OU SAPATA UTILIZANDO AÇO CA-50 DE 16 MM - MONTAGEM</t>
  </si>
  <si>
    <t>ARMAÇÃO DE BLOCO, VIGA BALDRAME OU SAPATA UTILIZANDO AÇO CA-50 DE 6,3 MM - MONTAGEM</t>
  </si>
  <si>
    <t>Formas para concreto em chapa de madeira compensada resinada e=15mm (REAP 2x)</t>
  </si>
  <si>
    <t>ARQUIBANCADA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</si>
  <si>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</si>
  <si>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</si>
  <si>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</si>
  <si>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</si>
  <si>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</si>
  <si>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</si>
  <si>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</si>
  <si>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</si>
  <si>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</si>
  <si>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</si>
  <si>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6.6.2</t>
  </si>
  <si>
    <t>6.6.3</t>
  </si>
  <si>
    <t>6.6.4</t>
  </si>
  <si>
    <t>6.7.5</t>
  </si>
  <si>
    <t>6.7.6</t>
  </si>
  <si>
    <t>6.7.7</t>
  </si>
  <si>
    <t>6.7.8</t>
  </si>
  <si>
    <t>6.7.9</t>
  </si>
  <si>
    <t>6.7.10</t>
  </si>
  <si>
    <t>6.7.11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</si>
  <si>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</si>
  <si>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</si>
  <si>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</si>
  <si>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</si>
  <si>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</si>
  <si>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</si>
  <si>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</si>
  <si>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</si>
  <si>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</si>
  <si>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</si>
  <si>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</si>
  <si>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CORETO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</si>
  <si>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</si>
  <si>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</si>
  <si>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</si>
  <si>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</si>
  <si>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</si>
  <si>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</si>
  <si>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</si>
  <si>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</si>
  <si>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</si>
  <si>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</si>
  <si>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8.2.1</t>
  </si>
  <si>
    <t>8.2.2</t>
  </si>
  <si>
    <t>Estrutura metálica p/ cobertura - (Incl. pintura anti-corrosiva)</t>
  </si>
  <si>
    <t>TELHA EM AÇO GALVANIZADO E=0,5MM</t>
  </si>
  <si>
    <t>M2</t>
  </si>
  <si>
    <t>12.3.3</t>
  </si>
  <si>
    <t>CUMEEIRA ALUMINIO E = 0,8 MM</t>
  </si>
  <si>
    <t>12.3.4</t>
  </si>
  <si>
    <t>CALHA EM CHAPA GALVANIZADA</t>
  </si>
  <si>
    <t>PISO</t>
  </si>
  <si>
    <t>CAMADA REGULARIZADORA NO TRAÇO 1:4</t>
  </si>
  <si>
    <t>REVESTIMENTO CERÂMICO PARA PISO COM PLACAS TIPO ESMALTADA EXTRA DE DIMENSÕES 35X35 CM APLICADA EM AMBIENTES DE ÁREA MAIOR QUE 10 M2. AF_06/2014</t>
  </si>
  <si>
    <t>GUARDA-CORPO EM TUBO DE AÇO GALVANIZADO 1 1/2"</t>
  </si>
  <si>
    <t>8.4.1</t>
  </si>
  <si>
    <t>8.3.1</t>
  </si>
  <si>
    <t>8.3.2</t>
  </si>
  <si>
    <t>8.3.3</t>
  </si>
  <si>
    <t>8.4.2</t>
  </si>
  <si>
    <t>8.5.1</t>
  </si>
  <si>
    <t>9.3.4</t>
  </si>
  <si>
    <t>PLACA DE OBRA EM LONA COM PLOTAGEM GRÁFICA</t>
  </si>
  <si>
    <t>10.2</t>
  </si>
  <si>
    <t>10.3</t>
  </si>
  <si>
    <t>10.4</t>
  </si>
  <si>
    <t>10.5</t>
  </si>
  <si>
    <t>10.7</t>
  </si>
  <si>
    <t>10.8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</si>
  <si>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</si>
  <si>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</si>
  <si>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</si>
  <si>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</si>
  <si>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</si>
  <si>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</si>
  <si>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</si>
  <si>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</si>
  <si>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</si>
  <si>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</si>
  <si>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</si>
  <si>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</si>
  <si>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</si>
  <si>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</si>
  <si>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</si>
  <si>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</si>
  <si>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</si>
  <si>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</si>
  <si>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13.1.19</t>
  </si>
  <si>
    <t>13.1.20</t>
  </si>
  <si>
    <t>13.1.21</t>
  </si>
  <si>
    <t>13.1.22</t>
  </si>
  <si>
    <t>13.1.23</t>
  </si>
  <si>
    <t>13.1.24</t>
  </si>
  <si>
    <t>13.1.25</t>
  </si>
  <si>
    <t>13.1.26</t>
  </si>
  <si>
    <t>13.1.27</t>
  </si>
  <si>
    <t>13.1.28</t>
  </si>
  <si>
    <t>13.1.29</t>
  </si>
  <si>
    <t>13.1.30</t>
  </si>
  <si>
    <t>13.1.31</t>
  </si>
  <si>
    <t>13.1.32</t>
  </si>
  <si>
    <t>13.1.33</t>
  </si>
  <si>
    <t>13.1.34</t>
  </si>
  <si>
    <t>13.1.35</t>
  </si>
  <si>
    <t>13.1.36</t>
  </si>
  <si>
    <t>13.1.37</t>
  </si>
  <si>
    <t>13.1.38</t>
  </si>
  <si>
    <t>13.1.39</t>
  </si>
  <si>
    <t>13.1.40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</si>
  <si>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</si>
  <si>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</si>
  <si>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</si>
  <si>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</si>
  <si>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</si>
  <si>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</si>
  <si>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</si>
  <si>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</si>
  <si>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</si>
  <si>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</si>
  <si>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</si>
  <si>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13.3</t>
  </si>
  <si>
    <t>13.3.1</t>
  </si>
  <si>
    <t>13.3.2</t>
  </si>
  <si>
    <t>13.3.3</t>
  </si>
  <si>
    <t>13.3.4</t>
  </si>
  <si>
    <t>13.3.5</t>
  </si>
  <si>
    <t>13.3.6</t>
  </si>
  <si>
    <t>13.4</t>
  </si>
  <si>
    <t>13.4.1</t>
  </si>
  <si>
    <t>13.4.2</t>
  </si>
  <si>
    <t>13.4.3</t>
  </si>
  <si>
    <t>13.4.4</t>
  </si>
  <si>
    <t>14.1</t>
  </si>
  <si>
    <t>MEMÓRIA DE CÁLCULO</t>
  </si>
  <si>
    <t>CONFORME ÁREA A SER CONSTRUÍDA</t>
  </si>
  <si>
    <t>CONSIDERANDO 3X3M</t>
  </si>
  <si>
    <t>CONSIDERANDO 2X3M</t>
  </si>
  <si>
    <t>CONSIDERANOD 1 ENG, 1 ENCARREGADO E 1 VIGIA</t>
  </si>
  <si>
    <t>CONFORME PROJETO</t>
  </si>
  <si>
    <t>COTAÇÃO LOCAL</t>
  </si>
  <si>
    <t>SECRETARIA DE DESENVOLVIMENTO URBANO 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</si>
</sst>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&quot;R$&quot;\ * #,##0.00_-;\-&quot;R$&quot;\ * #,##0.00_-;_-&quot;R$&quot;\ * &quot;-&quot;??_-;_-@"/>
    <numFmt numFmtId="166" formatCode="0.0"/>
    <numFmt numFmtId="167" formatCode="_([$€]* #,##0.00_);_([$€]* \(#,##0.00\);_([$€]* &quot;-&quot;??_);_(@_)"/>
    <numFmt numFmtId="168" formatCode="#,##0.00_ ;[Red]\-#,##0.00\ "/>
    <numFmt numFmtId="169" formatCode="_(&quot;R$&quot;* #,##0.00_);_(&quot;R$&quot;* \(#,##0.00\);_(&quot;R$&quot;* &quot;-&quot;??_);_(@_)"/>
    <numFmt numFmtId="170" formatCode="0.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Times New Roman"/>
      <family val="2"/>
    </font>
    <font>
      <u val="single"/>
      <sz val="9"/>
      <color theme="10"/>
      <name val="Times New Roman"/>
      <family val="2"/>
    </font>
    <font>
      <u val="single"/>
      <sz val="9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 val="single"/>
      <sz val="8"/>
      <color theme="10"/>
      <name val="Times New Roman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2"/>
    </font>
    <font>
      <sz val="11"/>
      <color rgb="FF000000"/>
      <name val="Arial"/>
      <family val="2"/>
    </font>
    <font>
      <sz val="8"/>
      <color rgb="FF00000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u val="single"/>
      <sz val="10"/>
      <color theme="10"/>
      <name val="Times New Roman"/>
      <family val="1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5" fillId="0" borderId="0">
      <alignment/>
      <protection/>
    </xf>
    <xf numFmtId="167" fontId="1" fillId="0" borderId="0">
      <alignment/>
      <protection/>
    </xf>
  </cellStyleXfs>
  <cellXfs count="52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6" fontId="6" fillId="0" borderId="5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165" fontId="2" fillId="5" borderId="8" xfId="0" applyNumberFormat="1" applyFont="1" applyFill="1" applyBorder="1" applyAlignment="1">
      <alignment horizontal="right" vertical="center" wrapText="1"/>
    </xf>
    <xf numFmtId="10" fontId="2" fillId="5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165" fontId="8" fillId="5" borderId="10" xfId="0" applyNumberFormat="1" applyFont="1" applyFill="1" applyBorder="1" applyAlignment="1">
      <alignment horizontal="left" vertical="center" wrapText="1"/>
    </xf>
    <xf numFmtId="165" fontId="2" fillId="5" borderId="10" xfId="0" applyNumberFormat="1" applyFont="1" applyFill="1" applyBorder="1" applyAlignment="1">
      <alignment horizontal="right" vertical="center" wrapText="1"/>
    </xf>
    <xf numFmtId="10" fontId="2" fillId="5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166" fontId="5" fillId="0" borderId="5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11" fillId="3" borderId="6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left" vertical="center" wrapText="1"/>
    </xf>
    <xf numFmtId="165" fontId="2" fillId="3" borderId="10" xfId="0" applyNumberFormat="1" applyFont="1" applyFill="1" applyBorder="1" applyAlignment="1">
      <alignment horizontal="right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165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67" fontId="12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16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/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10" fontId="8" fillId="7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164" fontId="8" fillId="8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5" fontId="2" fillId="2" borderId="1" xfId="0" applyNumberFormat="1" applyFont="1" applyFill="1" applyBorder="1"/>
    <xf numFmtId="10" fontId="2" fillId="0" borderId="1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8" fontId="2" fillId="2" borderId="8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 wrapText="1"/>
    </xf>
    <xf numFmtId="169" fontId="8" fillId="3" borderId="1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68" fontId="8" fillId="3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169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8" fontId="20" fillId="3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169" fontId="20" fillId="3" borderId="1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168" fontId="20" fillId="3" borderId="0" xfId="0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 wrapText="1"/>
    </xf>
    <xf numFmtId="169" fontId="20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3" fillId="9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 wrapText="1"/>
    </xf>
    <xf numFmtId="0" fontId="23" fillId="9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0" fontId="6" fillId="8" borderId="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10" fontId="6" fillId="8" borderId="1" xfId="0" applyNumberFormat="1" applyFont="1" applyFill="1" applyBorder="1" applyAlignment="1">
      <alignment horizontal="center" vertical="center"/>
    </xf>
    <xf numFmtId="10" fontId="5" fillId="7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2" fontId="12" fillId="2" borderId="18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10" fontId="25" fillId="0" borderId="20" xfId="0" applyNumberFormat="1" applyFont="1" applyBorder="1" applyAlignment="1">
      <alignment horizontal="center" vertical="center"/>
    </xf>
    <xf numFmtId="10" fontId="25" fillId="0" borderId="13" xfId="0" applyNumberFormat="1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0" fontId="2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0" fontId="12" fillId="0" borderId="18" xfId="0" applyNumberFormat="1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10" fontId="12" fillId="2" borderId="18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0" fontId="14" fillId="0" borderId="20" xfId="0" applyNumberFormat="1" applyFont="1" applyBorder="1" applyAlignment="1">
      <alignment horizontal="center" vertical="center"/>
    </xf>
    <xf numFmtId="10" fontId="14" fillId="3" borderId="1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10" fontId="14" fillId="0" borderId="2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0" fontId="2" fillId="0" borderId="18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4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66" fontId="5" fillId="0" borderId="5" xfId="0" applyNumberFormat="1" applyFont="1" applyBorder="1" applyAlignment="1">
      <alignment horizontal="center" vertical="center" shrinkToFit="1"/>
    </xf>
    <xf numFmtId="166" fontId="6" fillId="0" borderId="1" xfId="0" applyNumberFormat="1" applyFont="1" applyBorder="1" applyAlignment="1">
      <alignment horizontal="center" vertical="center" shrinkToFit="1"/>
    </xf>
    <xf numFmtId="1" fontId="6" fillId="3" borderId="5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8" fillId="0" borderId="28" xfId="20" applyFont="1" applyBorder="1" applyAlignment="1">
      <alignment horizontal="center" vertical="center"/>
      <protection/>
    </xf>
    <xf numFmtId="0" fontId="28" fillId="0" borderId="29" xfId="20" applyFont="1" applyBorder="1" applyAlignment="1">
      <alignment vertical="center" wrapText="1"/>
      <protection/>
    </xf>
    <xf numFmtId="0" fontId="28" fillId="0" borderId="28" xfId="20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 wrapText="1"/>
      <protection/>
    </xf>
    <xf numFmtId="0" fontId="28" fillId="12" borderId="29" xfId="20" applyFont="1" applyFill="1" applyBorder="1" applyAlignment="1">
      <alignment horizontal="center" vertical="center" wrapText="1"/>
      <protection/>
    </xf>
    <xf numFmtId="2" fontId="28" fillId="12" borderId="29" xfId="20" applyNumberFormat="1" applyFont="1" applyFill="1" applyBorder="1" applyAlignment="1">
      <alignment horizontal="center" vertical="center"/>
      <protection/>
    </xf>
    <xf numFmtId="44" fontId="28" fillId="12" borderId="28" xfId="28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29" xfId="20" applyFont="1" applyBorder="1" applyAlignment="1">
      <alignment horizontal="left" vertical="center" wrapText="1"/>
      <protection/>
    </xf>
    <xf numFmtId="0" fontId="28" fillId="0" borderId="28" xfId="20" applyFont="1" applyBorder="1" applyAlignment="1">
      <alignment horizontal="center" vertical="center"/>
      <protection/>
    </xf>
    <xf numFmtId="0" fontId="28" fillId="0" borderId="28" xfId="20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 wrapText="1"/>
      <protection/>
    </xf>
    <xf numFmtId="0" fontId="28" fillId="12" borderId="29" xfId="20" applyFont="1" applyFill="1" applyBorder="1" applyAlignment="1">
      <alignment horizontal="center" vertical="center" wrapText="1"/>
      <protection/>
    </xf>
    <xf numFmtId="0" fontId="28" fillId="12" borderId="28" xfId="20" applyFont="1" applyFill="1" applyBorder="1" applyAlignment="1">
      <alignment horizontal="left" vertical="center" wrapText="1"/>
      <protection/>
    </xf>
    <xf numFmtId="2" fontId="28" fillId="12" borderId="29" xfId="20" applyNumberFormat="1" applyFont="1" applyFill="1" applyBorder="1" applyAlignment="1">
      <alignment horizontal="center" vertical="center"/>
      <protection/>
    </xf>
    <xf numFmtId="44" fontId="28" fillId="12" borderId="28" xfId="28" applyNumberFormat="1" applyFont="1" applyFill="1" applyBorder="1" applyAlignment="1">
      <alignment horizontal="right" vertical="center" wrapText="1"/>
    </xf>
    <xf numFmtId="0" fontId="0" fillId="0" borderId="0" xfId="20">
      <alignment/>
      <protection/>
    </xf>
    <xf numFmtId="0" fontId="28" fillId="0" borderId="29" xfId="20" applyFont="1" applyBorder="1" applyAlignment="1">
      <alignment horizontal="center" vertical="center" wrapText="1"/>
      <protection/>
    </xf>
    <xf numFmtId="4" fontId="8" fillId="0" borderId="29" xfId="20" applyNumberFormat="1" applyFont="1" applyBorder="1" applyAlignment="1">
      <alignment horizontal="center" vertical="center"/>
      <protection/>
    </xf>
    <xf numFmtId="1" fontId="6" fillId="0" borderId="29" xfId="20" applyNumberFormat="1" applyFont="1" applyFill="1" applyBorder="1" applyAlignment="1">
      <alignment horizontal="center" vertical="center" shrinkToFit="1"/>
      <protection/>
    </xf>
    <xf numFmtId="0" fontId="8" fillId="0" borderId="29" xfId="20" applyFont="1" applyBorder="1" applyAlignment="1">
      <alignment horizontal="center" vertical="center"/>
      <protection/>
    </xf>
    <xf numFmtId="166" fontId="6" fillId="0" borderId="29" xfId="20" applyNumberFormat="1" applyFont="1" applyFill="1" applyBorder="1" applyAlignment="1">
      <alignment horizontal="center" vertical="center" shrinkToFit="1"/>
      <protection/>
    </xf>
    <xf numFmtId="0" fontId="8" fillId="0" borderId="29" xfId="20" applyFont="1" applyFill="1" applyBorder="1" applyAlignment="1">
      <alignment vertical="center" wrapText="1"/>
      <protection/>
    </xf>
    <xf numFmtId="44" fontId="28" fillId="12" borderId="29" xfId="20" applyNumberFormat="1" applyFont="1" applyFill="1" applyBorder="1" applyAlignment="1">
      <alignment horizontal="center" vertical="center" wrapText="1"/>
      <protection/>
    </xf>
    <xf numFmtId="0" fontId="28" fillId="0" borderId="29" xfId="20" applyFont="1" applyBorder="1" applyAlignment="1">
      <alignment horizontal="center" vertical="center" wrapText="1"/>
      <protection/>
    </xf>
    <xf numFmtId="0" fontId="28" fillId="0" borderId="29" xfId="23" applyFont="1" applyBorder="1" applyAlignment="1">
      <alignment horizontal="center" vertical="center"/>
      <protection/>
    </xf>
    <xf numFmtId="166" fontId="6" fillId="0" borderId="29" xfId="20" applyNumberFormat="1" applyFont="1" applyFill="1" applyBorder="1" applyAlignment="1">
      <alignment horizontal="center" vertical="center" shrinkToFit="1"/>
      <protection/>
    </xf>
    <xf numFmtId="0" fontId="28" fillId="0" borderId="28" xfId="20" applyFont="1" applyBorder="1" applyAlignment="1">
      <alignment horizontal="center" vertical="center" wrapText="1"/>
      <protection/>
    </xf>
    <xf numFmtId="0" fontId="28" fillId="0" borderId="29" xfId="23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 wrapText="1"/>
      <protection/>
    </xf>
    <xf numFmtId="10" fontId="1" fillId="0" borderId="30" xfId="30" applyNumberFormat="1" applyFont="1" applyFill="1" applyBorder="1" applyAlignment="1">
      <alignment horizontal="center" vertical="center" wrapText="1"/>
    </xf>
    <xf numFmtId="167" fontId="30" fillId="0" borderId="0" xfId="35" applyFont="1" applyAlignment="1">
      <alignment horizontal="center" vertical="center"/>
      <protection/>
    </xf>
    <xf numFmtId="49" fontId="28" fillId="0" borderId="29" xfId="23" applyNumberFormat="1" applyFont="1" applyBorder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27" fillId="12" borderId="28" xfId="20" applyFont="1" applyFill="1" applyBorder="1" applyAlignment="1">
      <alignment horizontal="center" vertical="center" wrapText="1"/>
      <protection/>
    </xf>
    <xf numFmtId="0" fontId="27" fillId="12" borderId="31" xfId="20" applyFont="1" applyFill="1" applyBorder="1" applyAlignment="1">
      <alignment horizontal="left" vertical="center" wrapText="1"/>
      <protection/>
    </xf>
    <xf numFmtId="0" fontId="28" fillId="12" borderId="32" xfId="20" applyFont="1" applyFill="1" applyBorder="1" applyAlignment="1">
      <alignment vertical="center" wrapText="1"/>
      <protection/>
    </xf>
    <xf numFmtId="0" fontId="28" fillId="12" borderId="32" xfId="20" applyFont="1" applyFill="1" applyBorder="1" applyAlignment="1">
      <alignment horizontal="center" vertical="center" wrapText="1"/>
      <protection/>
    </xf>
    <xf numFmtId="44" fontId="28" fillId="12" borderId="32" xfId="20" applyNumberFormat="1" applyFont="1" applyFill="1" applyBorder="1" applyAlignment="1">
      <alignment vertical="center" wrapText="1"/>
      <protection/>
    </xf>
    <xf numFmtId="44" fontId="28" fillId="12" borderId="29" xfId="20" applyNumberFormat="1" applyFont="1" applyFill="1" applyBorder="1" applyAlignment="1">
      <alignment horizontal="right" vertical="center" wrapText="1"/>
      <protection/>
    </xf>
    <xf numFmtId="10" fontId="1" fillId="0" borderId="0" xfId="30" applyNumberFormat="1" applyFont="1" applyFill="1" applyBorder="1" applyAlignment="1">
      <alignment horizontal="center" vertical="center" wrapText="1"/>
    </xf>
    <xf numFmtId="2" fontId="28" fillId="12" borderId="29" xfId="20" applyNumberFormat="1" applyFont="1" applyFill="1" applyBorder="1" applyAlignment="1">
      <alignment horizontal="center" vertical="center"/>
      <protection/>
    </xf>
    <xf numFmtId="10" fontId="8" fillId="13" borderId="1" xfId="0" applyNumberFormat="1" applyFont="1" applyFill="1" applyBorder="1" applyAlignment="1">
      <alignment horizontal="center" vertical="center"/>
    </xf>
    <xf numFmtId="164" fontId="8" fillId="1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shrinkToFit="1"/>
    </xf>
    <xf numFmtId="165" fontId="33" fillId="3" borderId="1" xfId="0" applyNumberFormat="1" applyFont="1" applyFill="1" applyBorder="1" applyAlignment="1">
      <alignment horizontal="center" vertical="center" shrinkToFit="1"/>
    </xf>
    <xf numFmtId="165" fontId="33" fillId="0" borderId="1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5" fontId="9" fillId="10" borderId="1" xfId="0" applyNumberFormat="1" applyFont="1" applyFill="1" applyBorder="1" applyAlignment="1">
      <alignment horizontal="center" vertical="center" wrapText="1"/>
    </xf>
    <xf numFmtId="167" fontId="30" fillId="0" borderId="0" xfId="35" applyFont="1" applyAlignment="1">
      <alignment horizontal="center" vertical="center"/>
      <protection/>
    </xf>
    <xf numFmtId="0" fontId="28" fillId="12" borderId="32" xfId="20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/>
    <xf numFmtId="0" fontId="5" fillId="0" borderId="2" xfId="0" applyFont="1" applyBorder="1" applyAlignment="1">
      <alignment horizontal="righ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/>
    <xf numFmtId="0" fontId="2" fillId="2" borderId="8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30" fillId="0" borderId="0" xfId="35" applyNumberFormat="1" applyFont="1" applyAlignment="1">
      <alignment horizontal="center" vertical="center"/>
      <protection/>
    </xf>
    <xf numFmtId="167" fontId="30" fillId="0" borderId="0" xfId="35" applyFont="1" applyAlignment="1">
      <alignment horizontal="center" vertical="center"/>
      <protection/>
    </xf>
    <xf numFmtId="0" fontId="28" fillId="12" borderId="33" xfId="20" applyFont="1" applyFill="1" applyBorder="1" applyAlignment="1">
      <alignment horizontal="center" vertical="center" wrapText="1"/>
      <protection/>
    </xf>
    <xf numFmtId="0" fontId="28" fillId="12" borderId="32" xfId="20" applyFont="1" applyFill="1" applyBorder="1" applyAlignment="1">
      <alignment horizontal="center" vertical="center" wrapText="1"/>
      <protection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9" borderId="2" xfId="0" applyFont="1" applyFill="1" applyBorder="1" applyAlignment="1">
      <alignment horizontal="right" vertical="center"/>
    </xf>
    <xf numFmtId="164" fontId="13" fillId="9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8" xfId="0" applyFont="1" applyBorder="1"/>
    <xf numFmtId="0" fontId="8" fillId="3" borderId="34" xfId="0" applyFont="1" applyFill="1" applyBorder="1" applyAlignment="1">
      <alignment horizontal="left" vertical="center" wrapText="1"/>
    </xf>
    <xf numFmtId="0" fontId="3" fillId="0" borderId="35" xfId="0" applyFont="1" applyBorder="1"/>
    <xf numFmtId="0" fontId="3" fillId="0" borderId="36" xfId="0" applyFont="1" applyBorder="1"/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1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22" xfId="0" applyFont="1" applyBorder="1"/>
    <xf numFmtId="0" fontId="3" fillId="0" borderId="23" xfId="0" applyFont="1" applyBorder="1"/>
    <xf numFmtId="0" fontId="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0" borderId="6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3" fillId="0" borderId="21" xfId="0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164" fontId="2" fillId="3" borderId="8" xfId="0" applyNumberFormat="1" applyFont="1" applyFill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0" fontId="3" fillId="0" borderId="39" xfId="0" applyFont="1" applyBorder="1"/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164" fontId="16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3" xfId="0" applyFont="1" applyBorder="1"/>
    <xf numFmtId="10" fontId="16" fillId="2" borderId="38" xfId="0" applyNumberFormat="1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5" xfId="0" applyFont="1" applyBorder="1"/>
    <xf numFmtId="0" fontId="2" fillId="5" borderId="6" xfId="0" applyFont="1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5" fillId="2" borderId="2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5" borderId="27" xfId="0" applyFont="1" applyFill="1" applyBorder="1" applyAlignment="1">
      <alignment horizontal="right" vertical="center" wrapText="1"/>
    </xf>
    <xf numFmtId="0" fontId="3" fillId="0" borderId="27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7" xfId="0" applyFont="1" applyBorder="1"/>
    <xf numFmtId="0" fontId="2" fillId="10" borderId="2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9" fillId="10" borderId="24" xfId="0" applyFont="1" applyFill="1" applyBorder="1" applyAlignment="1">
      <alignment horizontal="center" wrapText="1"/>
    </xf>
    <xf numFmtId="0" fontId="34" fillId="0" borderId="6" xfId="0" applyFont="1" applyBorder="1"/>
    <xf numFmtId="0" fontId="34" fillId="0" borderId="5" xfId="0" applyFont="1" applyBorder="1"/>
    <xf numFmtId="0" fontId="2" fillId="2" borderId="46" xfId="0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48" xfId="0" applyFont="1" applyBorder="1"/>
    <xf numFmtId="0" fontId="2" fillId="0" borderId="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20" xfId="0" applyFont="1" applyBorder="1"/>
    <xf numFmtId="0" fontId="2" fillId="0" borderId="6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27" xfId="0" applyFont="1" applyBorder="1"/>
    <xf numFmtId="10" fontId="2" fillId="0" borderId="3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7" xfId="0" applyFont="1" applyBorder="1"/>
    <xf numFmtId="0" fontId="5" fillId="9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168" fontId="20" fillId="3" borderId="4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2" xfId="0" applyFont="1" applyBorder="1"/>
    <xf numFmtId="0" fontId="2" fillId="0" borderId="0" xfId="0" applyFont="1" applyAlignment="1">
      <alignment horizontal="left" vertical="center" wrapText="1"/>
    </xf>
    <xf numFmtId="0" fontId="3" fillId="0" borderId="13" xfId="0" applyFont="1" applyBorder="1"/>
    <xf numFmtId="0" fontId="9" fillId="0" borderId="2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12" fillId="0" borderId="49" xfId="0" applyFont="1" applyBorder="1" applyAlignment="1">
      <alignment horizontal="left" vertical="center" wrapText="1"/>
    </xf>
    <xf numFmtId="0" fontId="3" fillId="0" borderId="50" xfId="0" applyFont="1" applyBorder="1"/>
    <xf numFmtId="0" fontId="3" fillId="0" borderId="51" xfId="0" applyFont="1" applyBorder="1"/>
    <xf numFmtId="0" fontId="9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" fontId="23" fillId="3" borderId="2" xfId="0" applyNumberFormat="1" applyFont="1" applyFill="1" applyBorder="1" applyAlignment="1">
      <alignment horizontal="center" vertical="center"/>
    </xf>
    <xf numFmtId="10" fontId="23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0" fontId="23" fillId="9" borderId="8" xfId="0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gem 3" xfId="21"/>
    <cellStyle name="Normal 17" xfId="22"/>
    <cellStyle name="Normal 2 2 2 2" xfId="23"/>
    <cellStyle name="Normal 10" xfId="24"/>
    <cellStyle name="Normal 11 2" xfId="25"/>
    <cellStyle name="Moeda 3" xfId="26"/>
    <cellStyle name="Moeda 7" xfId="27"/>
    <cellStyle name="Vírgula 2" xfId="28"/>
    <cellStyle name="Normal 2 22" xfId="29"/>
    <cellStyle name="Porcentagem 2" xfId="30"/>
    <cellStyle name="Normal 20" xfId="31"/>
    <cellStyle name="Hiperlink 2" xfId="32"/>
    <cellStyle name="Moeda 6" xfId="33"/>
    <cellStyle name="Normal 3" xfId="34"/>
    <cellStyle name="Normal 17 2" xfId="35"/>
  </cellStyles>
  <dxfs count="226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theme="1"/>
      </font>
      <fill>
        <patternFill patternType="solid">
          <fgColor rgb="FFE8E8E8"/>
          <bgColor rgb="FFE8E8E8"/>
        </patternFill>
      </fill>
      <border/>
    </dxf>
    <dxf>
      <font>
        <color theme="1"/>
      </font>
      <fill>
        <patternFill patternType="solid">
          <fgColor rgb="FFD8D8D8"/>
          <bgColor rgb="FFD8D8D8"/>
        </patternFill>
      </fill>
      <border/>
    </dxf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b/>
        <color theme="0"/>
      </font>
      <fill>
        <patternFill patternType="solid">
          <fgColor rgb="FF1E4E79"/>
          <bgColor rgb="FF1E4E79"/>
        </patternFill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22</xdr:row>
      <xdr:rowOff>9525</xdr:rowOff>
    </xdr:from>
    <xdr:ext cx="2409825" cy="428625"/>
    <xdr:pic>
      <xdr:nvPicPr>
        <xdr:cNvPr id="2" name="image1.png" descr="image001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695825"/>
          <a:ext cx="240982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ufpa%202\Magalh&#227;es%20Barata\PRA&#199;A%20MATRIZ\PRA&#199;A%20MATRIZ%20FINAL\3.PLANILHA%20ORCAMENTARIA%20PRA&#199;A%20MAGALH&#195;ES%20BARATA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"/>
      <sheetName val="MC"/>
      <sheetName val="CFF"/>
      <sheetName val="CPU"/>
      <sheetName val="BDI"/>
      <sheetName val="MAPA DE COTAÇÃO"/>
      <sheetName val="QCI"/>
      <sheetName val="ENC.SOCI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rpara11@hotmail.com.br" TargetMode="External" /><Relationship Id="rId2" Type="http://schemas.openxmlformats.org/officeDocument/2006/relationships/hyperlink" Target="mailto:carpara11@hotmail.com.br" TargetMode="External" /><Relationship Id="rId3" Type="http://schemas.openxmlformats.org/officeDocument/2006/relationships/hyperlink" Target="mailto:carpara11@hotmail.com.br" TargetMode="External" /><Relationship Id="rId4" Type="http://schemas.openxmlformats.org/officeDocument/2006/relationships/hyperlink" Target="mailto:carpara11@hotmail.com.br" TargetMode="External" /><Relationship Id="rId5" Type="http://schemas.openxmlformats.org/officeDocument/2006/relationships/hyperlink" Target="mailto:carpara11@hotmail.com.br" TargetMode="External" /><Relationship Id="rId6" Type="http://schemas.openxmlformats.org/officeDocument/2006/relationships/hyperlink" Target="mailto:carpara11@hotmail.com.br" TargetMode="External" /><Relationship Id="rId7" Type="http://schemas.openxmlformats.org/officeDocument/2006/relationships/hyperlink" Target="mailto:carpara11@hotmail.com.br" TargetMode="External" /><Relationship Id="rId8" Type="http://schemas.openxmlformats.org/officeDocument/2006/relationships/hyperlink" Target="mailto:carpara11@hotmail.com.br" TargetMode="External" /><Relationship Id="rId9" Type="http://schemas.openxmlformats.org/officeDocument/2006/relationships/hyperlink" Target="mailto:carpara11@hotmail.com.br" TargetMode="External" /><Relationship Id="rId10" Type="http://schemas.openxmlformats.org/officeDocument/2006/relationships/hyperlink" Target="mailto:carpara11@hotmail.com.br" TargetMode="External" /><Relationship Id="rId11" Type="http://schemas.openxmlformats.org/officeDocument/2006/relationships/hyperlink" Target="mailto:carpara11@hotmail.com.br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view="pageBreakPreview" zoomScale="60" workbookViewId="0" topLeftCell="A8">
      <selection activeCell="B8" sqref="B8:D8"/>
    </sheetView>
  </sheetViews>
  <sheetFormatPr defaultColWidth="14.421875" defaultRowHeight="15" customHeight="1"/>
  <cols>
    <col min="1" max="1" width="14.140625" style="0" customWidth="1"/>
    <col min="2" max="2" width="42.00390625" style="0" customWidth="1"/>
    <col min="3" max="3" width="17.57421875" style="0" customWidth="1"/>
    <col min="4" max="4" width="25.421875" style="0" customWidth="1"/>
    <col min="5" max="26" width="8.7109375" style="0" customWidth="1"/>
  </cols>
  <sheetData>
    <row r="1" spans="1:4" ht="15">
      <c r="A1" s="376"/>
      <c r="B1" s="377"/>
      <c r="C1" s="377"/>
      <c r="D1" s="378"/>
    </row>
    <row r="2" spans="1:4" ht="15">
      <c r="A2" s="1" t="s">
        <v>0</v>
      </c>
      <c r="B2" s="2">
        <f>'PLAN.ORÇ'!C2</f>
        <v>0</v>
      </c>
      <c r="C2" s="3" t="s">
        <v>1</v>
      </c>
      <c r="D2" s="4" t="str">
        <f>'PLAN.ORÇ'!G2</f>
        <v>MOJUI DOS CAMPOS - PA</v>
      </c>
    </row>
    <row r="3" spans="1:4" ht="15">
      <c r="A3" s="1" t="s">
        <v>2</v>
      </c>
      <c r="B3" s="2">
        <f>'PLAN.ORÇ'!C3</f>
        <v>0</v>
      </c>
      <c r="C3" s="5" t="s">
        <v>3</v>
      </c>
      <c r="D3" s="4" t="str">
        <f>'PLAN.ORÇ'!G3</f>
        <v>ANA PRISCILA AMIN</v>
      </c>
    </row>
    <row r="4" spans="1:4" ht="24">
      <c r="A4" s="1" t="s">
        <v>4</v>
      </c>
      <c r="B4" s="7" t="str">
        <f>'PLAN.ORÇ'!C4</f>
        <v>SECRETARIA DE DESENVOLVIMENTO URBANO E OBRAS PÚBLICAS</v>
      </c>
      <c r="C4" s="5" t="s">
        <v>5</v>
      </c>
      <c r="D4" s="6" t="str">
        <f>'PLAN.ORÇ'!G4</f>
        <v>CAU: 266266-3/PA</v>
      </c>
    </row>
    <row r="5" spans="1:4" ht="15">
      <c r="A5" s="1" t="s">
        <v>6</v>
      </c>
      <c r="B5" s="7" t="str">
        <f>'PLAN.ORÇ'!C5</f>
        <v>PREFEITURA MUNICIPAL DE MOJUI DOS CAMPOS</v>
      </c>
      <c r="C5" s="3" t="s">
        <v>7</v>
      </c>
      <c r="D5" s="8">
        <f>'PLAN.ORÇ'!G5</f>
        <v>0.2881986483454233</v>
      </c>
    </row>
    <row r="6" spans="1:4" ht="15">
      <c r="A6" s="379" t="s">
        <v>8</v>
      </c>
      <c r="B6" s="380" t="str">
        <f>'PLAN.ORÇ'!C6</f>
        <v>PA - 431</v>
      </c>
      <c r="C6" s="9" t="s">
        <v>9</v>
      </c>
      <c r="D6" s="381" t="str">
        <f>'PLAN.ORÇ'!G6</f>
        <v>SINAPI - ABRIL 2022 - DESONERADO / SEDOP - MAIO 2022 - SEINFRA 0.27.1 DESONERADO</v>
      </c>
    </row>
    <row r="7" spans="1:4" ht="18" customHeight="1">
      <c r="A7" s="373"/>
      <c r="B7" s="373"/>
      <c r="C7" s="10"/>
      <c r="D7" s="373"/>
    </row>
    <row r="8" spans="1:4" ht="15">
      <c r="A8" s="11" t="s">
        <v>10</v>
      </c>
      <c r="B8" s="382" t="str">
        <f>'PLAN.ORÇ'!C7</f>
        <v>CONSTRUÇÃO DE UMA PRAÇA NO MUNICÍPIO DE MOJUI DOS CAMPOS - PA</v>
      </c>
      <c r="C8" s="377"/>
      <c r="D8" s="378"/>
    </row>
    <row r="9" spans="1:4" ht="15">
      <c r="A9" s="383" t="s">
        <v>11</v>
      </c>
      <c r="B9" s="377"/>
      <c r="C9" s="377"/>
      <c r="D9" s="375"/>
    </row>
    <row r="10" spans="1:4" ht="15">
      <c r="A10" s="12"/>
      <c r="B10" s="12"/>
      <c r="C10" s="12"/>
      <c r="D10" s="12"/>
    </row>
    <row r="11" spans="1:4" ht="15">
      <c r="A11" s="372" t="s">
        <v>12</v>
      </c>
      <c r="B11" s="372" t="s">
        <v>13</v>
      </c>
      <c r="C11" s="372" t="s">
        <v>14</v>
      </c>
      <c r="D11" s="372" t="s">
        <v>15</v>
      </c>
    </row>
    <row r="12" spans="1:4" ht="15">
      <c r="A12" s="373"/>
      <c r="B12" s="373"/>
      <c r="C12" s="373"/>
      <c r="D12" s="373"/>
    </row>
    <row r="13" spans="1:4" ht="15">
      <c r="A13" s="13">
        <f>'PLAN.ORÇ'!A11</f>
        <v>1</v>
      </c>
      <c r="B13" s="14" t="str">
        <f>'PLAN.ORÇ'!D11</f>
        <v>SERVIÇOS PRELIMINARES</v>
      </c>
      <c r="C13" s="15">
        <f>'PLAN.ORÇ'!I11</f>
        <v>69276.88</v>
      </c>
      <c r="D13" s="16">
        <f aca="true" t="shared" si="0" ref="D13:D26">C13/$C$27</f>
        <v>0.03197884367583931</v>
      </c>
    </row>
    <row r="14" spans="1:4" ht="15">
      <c r="A14" s="13">
        <f>'PLAN.ORÇ'!A17</f>
        <v>2</v>
      </c>
      <c r="B14" s="14" t="str">
        <f>'PLAN.ORÇ'!D17</f>
        <v>ADMINISTRAÇÃO DA OBRA</v>
      </c>
      <c r="C14" s="15">
        <f>'PLAN.ORÇ'!I17</f>
        <v>128622.26</v>
      </c>
      <c r="D14" s="16">
        <f t="shared" si="0"/>
        <v>0.05937321579397281</v>
      </c>
    </row>
    <row r="15" spans="1:4" ht="15">
      <c r="A15" s="13">
        <f>'PLAN.ORÇ'!A19</f>
        <v>3</v>
      </c>
      <c r="B15" s="14" t="str">
        <f>'PLAN.ORÇ'!D19</f>
        <v>PISOS</v>
      </c>
      <c r="C15" s="15">
        <f>'PLAN.ORÇ'!I19</f>
        <v>312117.4</v>
      </c>
      <c r="D15" s="16">
        <f t="shared" si="0"/>
        <v>0.14407625665459253</v>
      </c>
    </row>
    <row r="16" spans="1:4" ht="15">
      <c r="A16" s="13">
        <f>'PLAN.ORÇ'!A25</f>
        <v>4</v>
      </c>
      <c r="B16" s="14" t="str">
        <f>'PLAN.ORÇ'!D25</f>
        <v>PRAÇA DE ALIMENTAÇÃO</v>
      </c>
      <c r="C16" s="15">
        <f>'PLAN.ORÇ'!I25</f>
        <v>129142.51999999999</v>
      </c>
      <c r="D16" s="16">
        <f t="shared" si="0"/>
        <v>0.05961337258525429</v>
      </c>
    </row>
    <row r="17" spans="1:4" ht="15">
      <c r="A17" s="13">
        <f>'PLAN.ORÇ'!A83</f>
        <v>5</v>
      </c>
      <c r="B17" s="14" t="str">
        <f>'PLAN.ORÇ'!D83</f>
        <v>CHAFARIZ</v>
      </c>
      <c r="C17" s="15">
        <f>'PLAN.ORÇ'!I83</f>
        <v>28320.93</v>
      </c>
      <c r="D17" s="16">
        <f t="shared" si="0"/>
        <v>0.013073201235742541</v>
      </c>
    </row>
    <row r="18" spans="1:4" ht="15">
      <c r="A18" s="13">
        <f>'PLAN.ORÇ'!A113</f>
        <v>6</v>
      </c>
      <c r="B18" s="14" t="str">
        <f>'PLAN.ORÇ'!D113</f>
        <v xml:space="preserve">PALCO </v>
      </c>
      <c r="C18" s="15">
        <f>'PLAN.ORÇ'!I113</f>
        <v>262751.88</v>
      </c>
      <c r="D18" s="16">
        <f t="shared" si="0"/>
        <v>0.12128867951404407</v>
      </c>
    </row>
    <row r="19" spans="1:4" ht="15">
      <c r="A19" s="13">
        <f>'PLAN.ORÇ'!A171</f>
        <v>7</v>
      </c>
      <c r="B19" s="14" t="str">
        <f>'PLAN.ORÇ'!D171</f>
        <v>ARQUIBANCADA</v>
      </c>
      <c r="C19" s="15">
        <f>'PLAN.ORÇ'!I171</f>
        <v>220135.43999999997</v>
      </c>
      <c r="D19" s="16">
        <f t="shared" si="0"/>
        <v>0.10161653964890022</v>
      </c>
    </row>
    <row r="20" spans="1:4" ht="15">
      <c r="A20" s="13">
        <f>'PLAN.ORÇ'!A185</f>
        <v>8</v>
      </c>
      <c r="B20" s="17" t="str">
        <f>'PLAN.ORÇ'!D185</f>
        <v>CORETO</v>
      </c>
      <c r="C20" s="15">
        <f>'PLAN.ORÇ'!I185</f>
        <v>85894.49</v>
      </c>
      <c r="D20" s="16">
        <f t="shared" si="0"/>
        <v>0.03964968497897051</v>
      </c>
    </row>
    <row r="21" spans="1:4" ht="15.75" customHeight="1">
      <c r="A21" s="13">
        <f>'PLAN.ORÇ'!A211</f>
        <v>9</v>
      </c>
      <c r="B21" s="17" t="str">
        <f>'PLAN.ORÇ'!D211</f>
        <v>PLAYGROUND</v>
      </c>
      <c r="C21" s="15">
        <f>'PLAN.ORÇ'!I211</f>
        <v>59810</v>
      </c>
      <c r="D21" s="16">
        <f t="shared" si="0"/>
        <v>0.027608844974715215</v>
      </c>
    </row>
    <row r="22" spans="1:4" ht="15.75" customHeight="1">
      <c r="A22" s="13">
        <f>'PLAN.ORÇ'!A221</f>
        <v>10</v>
      </c>
      <c r="B22" s="18" t="str">
        <f>'PLAN.ORÇ'!D221</f>
        <v>URBANIZAÇÃO</v>
      </c>
      <c r="C22" s="15">
        <f>'PLAN.ORÇ'!I221</f>
        <v>92295.22</v>
      </c>
      <c r="D22" s="16">
        <f t="shared" si="0"/>
        <v>0.04260432069699441</v>
      </c>
    </row>
    <row r="23" spans="1:4" ht="15.75" customHeight="1">
      <c r="A23" s="13">
        <f>'PLAN.ORÇ'!A230</f>
        <v>11</v>
      </c>
      <c r="B23" s="17" t="str">
        <f>'PLAN.ORÇ'!D230</f>
        <v>QUADRA POLIESPORTIVA</v>
      </c>
      <c r="C23" s="15">
        <f>'PLAN.ORÇ'!I230</f>
        <v>290538.37</v>
      </c>
      <c r="D23" s="16">
        <f t="shared" si="0"/>
        <v>0.13411517834035194</v>
      </c>
    </row>
    <row r="24" spans="1:4" ht="15.75" customHeight="1">
      <c r="A24" s="13">
        <f>'PLAN.ORÇ'!A255</f>
        <v>12</v>
      </c>
      <c r="B24" s="19" t="str">
        <f>'PLAN.ORÇ'!D255</f>
        <v>ACADEMIA AO AR LIVRE</v>
      </c>
      <c r="C24" s="15">
        <f>'PLAN.ORÇ'!I255</f>
        <v>72957.49</v>
      </c>
      <c r="D24" s="16">
        <f t="shared" si="0"/>
        <v>0.03367784703484929</v>
      </c>
    </row>
    <row r="25" spans="1:4" ht="15.75" customHeight="1">
      <c r="A25" s="13">
        <f>'PLAN.ORÇ'!A257</f>
        <v>13</v>
      </c>
      <c r="B25" s="19" t="str">
        <f>'PLAN.ORÇ'!D257</f>
        <v>INSTALAÇÕES ELÉTRICAS</v>
      </c>
      <c r="C25" s="15">
        <f>'PLAN.ORÇ'!I257</f>
        <v>362943.91</v>
      </c>
      <c r="D25" s="16">
        <f t="shared" si="0"/>
        <v>0.1675382401890485</v>
      </c>
    </row>
    <row r="26" spans="1:4" ht="15.75" customHeight="1">
      <c r="A26" s="13">
        <f>'PLAN.ORÇ'!A322</f>
        <v>14</v>
      </c>
      <c r="B26" s="19" t="str">
        <f>'PLAN.ORÇ'!D322</f>
        <v>SERVIÇOS COMPLEMENTARES</v>
      </c>
      <c r="C26" s="15">
        <f>'PLAN.ORÇ'!I322</f>
        <v>51527.95</v>
      </c>
      <c r="D26" s="16">
        <f t="shared" si="0"/>
        <v>0.02378577467672424</v>
      </c>
    </row>
    <row r="27" spans="1:4" ht="15.75" customHeight="1">
      <c r="A27" s="374" t="s">
        <v>16</v>
      </c>
      <c r="B27" s="375"/>
      <c r="C27" s="20">
        <f>SUM(C13:C26)</f>
        <v>2166334.74</v>
      </c>
      <c r="D27" s="21">
        <f>SUM(D13:D26)</f>
        <v>0.9999999999999998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11:B12"/>
    <mergeCell ref="C11:C12"/>
    <mergeCell ref="A27:B27"/>
    <mergeCell ref="A1:D1"/>
    <mergeCell ref="A6:A7"/>
    <mergeCell ref="B6:B7"/>
    <mergeCell ref="D6:D7"/>
    <mergeCell ref="B8:D8"/>
    <mergeCell ref="A9:D9"/>
    <mergeCell ref="A11:A12"/>
    <mergeCell ref="D11:D12"/>
  </mergeCells>
  <printOptions/>
  <pageMargins left="0.511811024" right="0.511811024" top="0.787401575" bottom="0.787401575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34"/>
  <sheetViews>
    <sheetView view="pageBreakPreview" zoomScale="85" zoomScaleSheetLayoutView="85" workbookViewId="0" topLeftCell="C1">
      <selection activeCell="I324" sqref="I324:J324"/>
    </sheetView>
  </sheetViews>
  <sheetFormatPr defaultColWidth="14.421875" defaultRowHeight="15" customHeight="1"/>
  <cols>
    <col min="1" max="1" width="9.140625" style="0" customWidth="1"/>
    <col min="2" max="2" width="15.57421875" style="0" customWidth="1"/>
    <col min="3" max="3" width="9.140625" style="0" customWidth="1"/>
    <col min="4" max="4" width="60.57421875" style="0" customWidth="1"/>
    <col min="5" max="5" width="10.421875" style="0" customWidth="1"/>
    <col min="6" max="6" width="9.140625" style="0" customWidth="1"/>
    <col min="7" max="7" width="12.57421875" style="0" customWidth="1"/>
    <col min="8" max="8" width="13.28125" style="0" customWidth="1"/>
    <col min="9" max="9" width="17.140625" style="0" customWidth="1"/>
    <col min="10" max="10" width="15.421875" style="0" customWidth="1"/>
    <col min="11" max="11" width="14.421875" style="0" customWidth="1"/>
    <col min="12" max="12" width="9.140625" style="0" customWidth="1"/>
    <col min="13" max="13" width="14.57421875" style="0" customWidth="1"/>
    <col min="14" max="19" width="9.140625" style="0" customWidth="1"/>
    <col min="20" max="26" width="8.7109375" style="0" customWidth="1"/>
  </cols>
  <sheetData>
    <row r="1" spans="1:26" ht="4.5" customHeight="1">
      <c r="A1" s="22"/>
      <c r="B1" s="398"/>
      <c r="C1" s="399"/>
      <c r="D1" s="399"/>
      <c r="E1" s="399"/>
      <c r="F1" s="399"/>
      <c r="G1" s="399"/>
      <c r="H1" s="399"/>
      <c r="I1" s="399"/>
      <c r="J1" s="399"/>
      <c r="K1" s="40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401" t="s">
        <v>0</v>
      </c>
      <c r="B2" s="375"/>
      <c r="C2" s="402"/>
      <c r="D2" s="375"/>
      <c r="E2" s="395" t="s">
        <v>1</v>
      </c>
      <c r="F2" s="378"/>
      <c r="G2" s="396" t="s">
        <v>17</v>
      </c>
      <c r="H2" s="377"/>
      <c r="I2" s="377"/>
      <c r="J2" s="39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401" t="s">
        <v>2</v>
      </c>
      <c r="B3" s="375"/>
      <c r="C3" s="402"/>
      <c r="D3" s="375"/>
      <c r="E3" s="395" t="s">
        <v>18</v>
      </c>
      <c r="F3" s="378"/>
      <c r="G3" s="396" t="s">
        <v>19</v>
      </c>
      <c r="H3" s="377"/>
      <c r="I3" s="377"/>
      <c r="J3" s="39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401" t="s">
        <v>4</v>
      </c>
      <c r="B4" s="375"/>
      <c r="C4" s="402" t="s">
        <v>818</v>
      </c>
      <c r="D4" s="375"/>
      <c r="E4" s="395" t="s">
        <v>5</v>
      </c>
      <c r="F4" s="378"/>
      <c r="G4" s="403" t="s">
        <v>20</v>
      </c>
      <c r="H4" s="377"/>
      <c r="I4" s="377"/>
      <c r="J4" s="397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A5" s="401" t="s">
        <v>6</v>
      </c>
      <c r="B5" s="375"/>
      <c r="C5" s="402" t="s">
        <v>21</v>
      </c>
      <c r="D5" s="375"/>
      <c r="E5" s="395" t="s">
        <v>7</v>
      </c>
      <c r="F5" s="378"/>
      <c r="G5" s="404">
        <f>BDI!I23</f>
        <v>0.2881986483454233</v>
      </c>
      <c r="H5" s="377"/>
      <c r="I5" s="377"/>
      <c r="J5" s="39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2.5" customHeight="1">
      <c r="A6" s="401" t="s">
        <v>22</v>
      </c>
      <c r="B6" s="375"/>
      <c r="C6" s="402" t="s">
        <v>23</v>
      </c>
      <c r="D6" s="375"/>
      <c r="E6" s="395" t="s">
        <v>9</v>
      </c>
      <c r="F6" s="375"/>
      <c r="G6" s="396" t="s">
        <v>24</v>
      </c>
      <c r="H6" s="377"/>
      <c r="I6" s="377"/>
      <c r="J6" s="39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25" customHeight="1">
      <c r="A7" s="401" t="s">
        <v>10</v>
      </c>
      <c r="B7" s="375"/>
      <c r="C7" s="405" t="s">
        <v>25</v>
      </c>
      <c r="D7" s="406"/>
      <c r="E7" s="406"/>
      <c r="F7" s="406"/>
      <c r="G7" s="406"/>
      <c r="H7" s="406"/>
      <c r="I7" s="406"/>
      <c r="J7" s="40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3.25" customHeight="1">
      <c r="A8" s="408" t="s">
        <v>26</v>
      </c>
      <c r="B8" s="377"/>
      <c r="C8" s="377"/>
      <c r="D8" s="377"/>
      <c r="E8" s="377"/>
      <c r="F8" s="377"/>
      <c r="G8" s="377"/>
      <c r="H8" s="377"/>
      <c r="I8" s="377"/>
      <c r="J8" s="377"/>
      <c r="K8" s="2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4">
      <c r="A9" s="25" t="s">
        <v>12</v>
      </c>
      <c r="B9" s="25" t="s">
        <v>27</v>
      </c>
      <c r="C9" s="25" t="s">
        <v>28</v>
      </c>
      <c r="D9" s="25" t="s">
        <v>12</v>
      </c>
      <c r="E9" s="25" t="s">
        <v>29</v>
      </c>
      <c r="F9" s="25" t="s">
        <v>30</v>
      </c>
      <c r="G9" s="26" t="s">
        <v>31</v>
      </c>
      <c r="H9" s="26" t="s">
        <v>32</v>
      </c>
      <c r="I9" s="25" t="s">
        <v>33</v>
      </c>
      <c r="J9" s="25" t="s">
        <v>15</v>
      </c>
      <c r="K9" s="25" t="s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6" customHeight="1">
      <c r="A10" s="22"/>
      <c r="B10" s="409"/>
      <c r="C10" s="377"/>
      <c r="D10" s="377"/>
      <c r="E10" s="377"/>
      <c r="F10" s="377"/>
      <c r="G10" s="377"/>
      <c r="H10" s="377"/>
      <c r="I10" s="377"/>
      <c r="J10" s="377"/>
      <c r="K10" s="37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7.25" customHeight="1">
      <c r="A11" s="27">
        <v>1</v>
      </c>
      <c r="B11" s="390"/>
      <c r="C11" s="375"/>
      <c r="D11" s="28" t="s">
        <v>34</v>
      </c>
      <c r="E11" s="29"/>
      <c r="F11" s="29"/>
      <c r="G11" s="410" t="s">
        <v>35</v>
      </c>
      <c r="H11" s="375"/>
      <c r="I11" s="30">
        <f>SUM(I12:I16)</f>
        <v>69276.88</v>
      </c>
      <c r="J11" s="31">
        <f aca="true" t="shared" si="0" ref="J11:J42">I11/$I$324</f>
        <v>0.031978843675839315</v>
      </c>
      <c r="K11" s="22"/>
      <c r="L11" s="32" t="e">
        <f>I11+#REF!+I19+I25+I83+I113+#REF!+I211+#REF!</f>
        <v>#REF!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7.25" customHeight="1">
      <c r="A12" s="33" t="s">
        <v>36</v>
      </c>
      <c r="B12" s="308" t="s">
        <v>37</v>
      </c>
      <c r="C12" s="308">
        <v>10000</v>
      </c>
      <c r="D12" s="312" t="s">
        <v>38</v>
      </c>
      <c r="E12" s="313" t="s">
        <v>39</v>
      </c>
      <c r="F12" s="37">
        <v>1</v>
      </c>
      <c r="G12" s="38">
        <v>12622.32</v>
      </c>
      <c r="H12" s="39">
        <f aca="true" t="shared" si="1" ref="H12:H16">ROUND((G12*($G$5+1)),2)</f>
        <v>16260.06</v>
      </c>
      <c r="I12" s="39">
        <f aca="true" t="shared" si="2" ref="I12:I16">ROUND(F12*H12,2)</f>
        <v>16260.06</v>
      </c>
      <c r="J12" s="40">
        <f t="shared" si="0"/>
        <v>0.0075057929413069385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7.25" customHeight="1">
      <c r="A13" s="33" t="s">
        <v>40</v>
      </c>
      <c r="B13" s="308" t="s">
        <v>37</v>
      </c>
      <c r="C13" s="308">
        <v>11340</v>
      </c>
      <c r="D13" s="312" t="s">
        <v>740</v>
      </c>
      <c r="E13" s="313" t="s">
        <v>41</v>
      </c>
      <c r="F13" s="37">
        <v>6</v>
      </c>
      <c r="G13" s="38">
        <v>176.27</v>
      </c>
      <c r="H13" s="39">
        <f t="shared" si="1"/>
        <v>227.07</v>
      </c>
      <c r="I13" s="39">
        <f t="shared" si="2"/>
        <v>1362.42</v>
      </c>
      <c r="J13" s="40">
        <f t="shared" si="0"/>
        <v>0.0006289055771685591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7.25" customHeight="1">
      <c r="A14" s="33" t="s">
        <v>42</v>
      </c>
      <c r="B14" s="34" t="s">
        <v>37</v>
      </c>
      <c r="C14" s="41">
        <v>10767</v>
      </c>
      <c r="D14" s="35" t="s">
        <v>43</v>
      </c>
      <c r="E14" s="36" t="s">
        <v>41</v>
      </c>
      <c r="F14" s="37">
        <v>9</v>
      </c>
      <c r="G14" s="38">
        <v>562.56</v>
      </c>
      <c r="H14" s="39">
        <f t="shared" si="1"/>
        <v>724.69</v>
      </c>
      <c r="I14" s="39">
        <f t="shared" si="2"/>
        <v>6522.21</v>
      </c>
      <c r="J14" s="40">
        <f t="shared" si="0"/>
        <v>0.0030107120010456007</v>
      </c>
      <c r="K14" s="22"/>
      <c r="L14" s="32">
        <v>450000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0.25" customHeight="1">
      <c r="A15" s="33" t="s">
        <v>44</v>
      </c>
      <c r="B15" s="34" t="s">
        <v>37</v>
      </c>
      <c r="C15" s="34">
        <v>10009</v>
      </c>
      <c r="D15" s="35" t="s">
        <v>45</v>
      </c>
      <c r="E15" s="36" t="s">
        <v>41</v>
      </c>
      <c r="F15" s="37">
        <v>6000</v>
      </c>
      <c r="G15" s="38">
        <v>4.87</v>
      </c>
      <c r="H15" s="39">
        <f t="shared" si="1"/>
        <v>6.27</v>
      </c>
      <c r="I15" s="39">
        <f t="shared" si="2"/>
        <v>37620</v>
      </c>
      <c r="J15" s="40">
        <f t="shared" si="0"/>
        <v>0.01736573730059834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0.25" customHeight="1">
      <c r="A16" s="33" t="s">
        <v>46</v>
      </c>
      <c r="B16" s="389" t="str">
        <f>CPU!B179</f>
        <v>CPU - 020</v>
      </c>
      <c r="C16" s="375"/>
      <c r="D16" s="43" t="s">
        <v>47</v>
      </c>
      <c r="E16" s="36" t="s">
        <v>39</v>
      </c>
      <c r="F16" s="44">
        <v>1</v>
      </c>
      <c r="G16" s="45">
        <f>CPU!G184</f>
        <v>5831.55</v>
      </c>
      <c r="H16" s="39">
        <f t="shared" si="1"/>
        <v>7512.19</v>
      </c>
      <c r="I16" s="39">
        <f t="shared" si="2"/>
        <v>7512.19</v>
      </c>
      <c r="J16" s="40">
        <f t="shared" si="0"/>
        <v>0.0034676958557198784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46">
        <v>2</v>
      </c>
      <c r="B17" s="390"/>
      <c r="C17" s="375"/>
      <c r="D17" s="47" t="s">
        <v>48</v>
      </c>
      <c r="E17" s="48"/>
      <c r="F17" s="49"/>
      <c r="G17" s="410" t="s">
        <v>35</v>
      </c>
      <c r="H17" s="375"/>
      <c r="I17" s="30">
        <f>I18</f>
        <v>128622.26</v>
      </c>
      <c r="J17" s="31">
        <f t="shared" si="0"/>
        <v>0.059373215793972825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>
      <c r="A18" s="50" t="s">
        <v>49</v>
      </c>
      <c r="B18" s="389" t="str">
        <f>CPU!B119</f>
        <v>CPU - 012</v>
      </c>
      <c r="C18" s="375"/>
      <c r="D18" s="51" t="s">
        <v>50</v>
      </c>
      <c r="E18" s="52" t="s">
        <v>51</v>
      </c>
      <c r="F18" s="53">
        <v>1</v>
      </c>
      <c r="G18" s="39">
        <f>CPU!G124</f>
        <v>99846.59999999999</v>
      </c>
      <c r="H18" s="39">
        <f>ROUND((G18*($G$5+1)),2)</f>
        <v>128622.26</v>
      </c>
      <c r="I18" s="39">
        <f>ROUND(F18*H18,2)</f>
        <v>128622.26</v>
      </c>
      <c r="J18" s="40">
        <f t="shared" si="0"/>
        <v>0.059373215793972825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>
      <c r="A19" s="54">
        <v>3</v>
      </c>
      <c r="B19" s="411"/>
      <c r="C19" s="412"/>
      <c r="D19" s="55" t="s">
        <v>52</v>
      </c>
      <c r="E19" s="56"/>
      <c r="F19" s="57"/>
      <c r="G19" s="410" t="s">
        <v>35</v>
      </c>
      <c r="H19" s="375"/>
      <c r="I19" s="58">
        <f>SUM(I20:I24)</f>
        <v>312117.4</v>
      </c>
      <c r="J19" s="59">
        <f t="shared" si="0"/>
        <v>0.14407625665459256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33.75" customHeight="1">
      <c r="A20" s="60" t="s">
        <v>53</v>
      </c>
      <c r="B20" s="61" t="s">
        <v>54</v>
      </c>
      <c r="C20" s="62">
        <v>92396</v>
      </c>
      <c r="D20" s="43" t="s">
        <v>55</v>
      </c>
      <c r="E20" s="63" t="s">
        <v>41</v>
      </c>
      <c r="F20" s="64">
        <v>1900</v>
      </c>
      <c r="G20" s="65">
        <v>71.44</v>
      </c>
      <c r="H20" s="39">
        <f aca="true" t="shared" si="3" ref="H20:H24">ROUND((G20*($G$5+1)),2)</f>
        <v>92.03</v>
      </c>
      <c r="I20" s="39">
        <f aca="true" t="shared" si="4" ref="I20:I24">ROUND(F20*H20,2)</f>
        <v>174857</v>
      </c>
      <c r="J20" s="40">
        <f t="shared" si="0"/>
        <v>0.08071559615020531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3.75" customHeight="1">
      <c r="A21" s="60" t="s">
        <v>56</v>
      </c>
      <c r="B21" s="61" t="s">
        <v>37</v>
      </c>
      <c r="C21" s="62">
        <v>130492</v>
      </c>
      <c r="D21" s="43" t="s">
        <v>57</v>
      </c>
      <c r="E21" s="63" t="s">
        <v>41</v>
      </c>
      <c r="F21" s="66">
        <v>600</v>
      </c>
      <c r="G21" s="65">
        <v>116.65</v>
      </c>
      <c r="H21" s="39">
        <f t="shared" si="3"/>
        <v>150.27</v>
      </c>
      <c r="I21" s="39">
        <f t="shared" si="4"/>
        <v>90162</v>
      </c>
      <c r="J21" s="40">
        <f t="shared" si="0"/>
        <v>0.041619606764926834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.75" customHeight="1">
      <c r="A22" s="60" t="s">
        <v>58</v>
      </c>
      <c r="B22" s="34" t="s">
        <v>37</v>
      </c>
      <c r="C22" s="67">
        <v>260520</v>
      </c>
      <c r="D22" s="43" t="s">
        <v>59</v>
      </c>
      <c r="E22" s="68" t="s">
        <v>41</v>
      </c>
      <c r="F22" s="69">
        <v>600</v>
      </c>
      <c r="G22" s="65">
        <v>44.48</v>
      </c>
      <c r="H22" s="70">
        <f t="shared" si="3"/>
        <v>57.3</v>
      </c>
      <c r="I22" s="70">
        <f t="shared" si="4"/>
        <v>34380</v>
      </c>
      <c r="J22" s="40">
        <f t="shared" si="0"/>
        <v>0.015870123561790826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.75" customHeight="1">
      <c r="A23" s="60" t="s">
        <v>60</v>
      </c>
      <c r="B23" s="34" t="s">
        <v>37</v>
      </c>
      <c r="C23" s="67">
        <v>260523</v>
      </c>
      <c r="D23" s="35" t="s">
        <v>61</v>
      </c>
      <c r="E23" s="36" t="s">
        <v>62</v>
      </c>
      <c r="F23" s="69">
        <v>50</v>
      </c>
      <c r="G23" s="65">
        <v>53.97</v>
      </c>
      <c r="H23" s="45">
        <f t="shared" si="3"/>
        <v>69.52</v>
      </c>
      <c r="I23" s="45">
        <f t="shared" si="4"/>
        <v>3476</v>
      </c>
      <c r="J23" s="40">
        <f t="shared" si="0"/>
        <v>0.001604553504967566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.75" customHeight="1">
      <c r="A24" s="60" t="s">
        <v>63</v>
      </c>
      <c r="B24" s="34" t="s">
        <v>37</v>
      </c>
      <c r="C24" s="67">
        <v>130728</v>
      </c>
      <c r="D24" s="35" t="s">
        <v>64</v>
      </c>
      <c r="E24" s="36" t="s">
        <v>41</v>
      </c>
      <c r="F24" s="37">
        <v>60</v>
      </c>
      <c r="G24" s="38">
        <v>119.58</v>
      </c>
      <c r="H24" s="39">
        <f t="shared" si="3"/>
        <v>154.04</v>
      </c>
      <c r="I24" s="39">
        <f t="shared" si="4"/>
        <v>9242.4</v>
      </c>
      <c r="J24" s="40">
        <f t="shared" si="0"/>
        <v>0.004266376672702022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>
      <c r="A25" s="27">
        <v>4</v>
      </c>
      <c r="B25" s="413"/>
      <c r="C25" s="414"/>
      <c r="D25" s="71" t="s">
        <v>65</v>
      </c>
      <c r="E25" s="72"/>
      <c r="F25" s="73"/>
      <c r="G25" s="74"/>
      <c r="H25" s="74"/>
      <c r="I25" s="75">
        <f>I26+I38+I48+I56+I59+I65+I75</f>
        <v>129142.51999999999</v>
      </c>
      <c r="J25" s="76">
        <f t="shared" si="0"/>
        <v>0.0596133725852543</v>
      </c>
      <c r="K25" s="7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78" t="s">
        <v>66</v>
      </c>
      <c r="B26" s="79"/>
      <c r="C26" s="80"/>
      <c r="D26" s="81" t="s">
        <v>67</v>
      </c>
      <c r="E26" s="82"/>
      <c r="F26" s="83"/>
      <c r="G26" s="84"/>
      <c r="H26" s="84"/>
      <c r="I26" s="85">
        <f>SUM(I27:I37)</f>
        <v>44793.05999999999</v>
      </c>
      <c r="J26" s="86">
        <f t="shared" si="0"/>
        <v>0.020676887635564575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>
      <c r="A27" s="50" t="s">
        <v>68</v>
      </c>
      <c r="B27" s="34" t="s">
        <v>54</v>
      </c>
      <c r="C27" s="67">
        <v>93358</v>
      </c>
      <c r="D27" s="35" t="s">
        <v>69</v>
      </c>
      <c r="E27" s="52" t="s">
        <v>70</v>
      </c>
      <c r="F27" s="90">
        <v>5</v>
      </c>
      <c r="G27" s="38">
        <v>67.6</v>
      </c>
      <c r="H27" s="39">
        <f aca="true" t="shared" si="5" ref="H27:H37">ROUND((G27*($G$5+1)),2)</f>
        <v>87.08</v>
      </c>
      <c r="I27" s="39">
        <f aca="true" t="shared" si="6" ref="I27:I37">ROUND(F27*H27,2)</f>
        <v>435.4</v>
      </c>
      <c r="J27" s="40">
        <f t="shared" si="0"/>
        <v>0.00020098463638172558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" customHeight="1">
      <c r="A28" s="50" t="s">
        <v>71</v>
      </c>
      <c r="B28" s="34" t="s">
        <v>54</v>
      </c>
      <c r="C28" s="67">
        <v>101616</v>
      </c>
      <c r="D28" s="51" t="s">
        <v>72</v>
      </c>
      <c r="E28" s="52" t="s">
        <v>41</v>
      </c>
      <c r="F28" s="90">
        <v>13</v>
      </c>
      <c r="G28" s="38">
        <v>4.95</v>
      </c>
      <c r="H28" s="39">
        <f t="shared" si="5"/>
        <v>6.38</v>
      </c>
      <c r="I28" s="39">
        <f t="shared" si="6"/>
        <v>82.94</v>
      </c>
      <c r="J28" s="40">
        <f t="shared" si="0"/>
        <v>3.828586527675774E-05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37.5" customHeight="1">
      <c r="A29" s="50" t="s">
        <v>73</v>
      </c>
      <c r="B29" s="34" t="s">
        <v>54</v>
      </c>
      <c r="C29" s="67">
        <v>94962</v>
      </c>
      <c r="D29" s="51" t="s">
        <v>74</v>
      </c>
      <c r="E29" s="52" t="s">
        <v>70</v>
      </c>
      <c r="F29" s="90">
        <v>1.37</v>
      </c>
      <c r="G29" s="38">
        <v>409.41</v>
      </c>
      <c r="H29" s="39">
        <f t="shared" si="5"/>
        <v>527.4</v>
      </c>
      <c r="I29" s="39">
        <v>724.01</v>
      </c>
      <c r="J29" s="40">
        <f t="shared" si="0"/>
        <v>0.00033420966143025526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6.25" customHeight="1">
      <c r="A30" s="50" t="s">
        <v>75</v>
      </c>
      <c r="B30" s="34" t="s">
        <v>54</v>
      </c>
      <c r="C30" s="67">
        <v>96534</v>
      </c>
      <c r="D30" s="87" t="s">
        <v>76</v>
      </c>
      <c r="E30" s="52" t="s">
        <v>41</v>
      </c>
      <c r="F30" s="90">
        <v>54</v>
      </c>
      <c r="G30" s="38">
        <v>74.65</v>
      </c>
      <c r="H30" s="39">
        <f t="shared" si="5"/>
        <v>96.16</v>
      </c>
      <c r="I30" s="39">
        <f t="shared" si="6"/>
        <v>5192.64</v>
      </c>
      <c r="J30" s="40">
        <f t="shared" si="0"/>
        <v>0.0023969702853955067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30" customHeight="1">
      <c r="A31" s="50" t="s">
        <v>77</v>
      </c>
      <c r="B31" s="34" t="s">
        <v>54</v>
      </c>
      <c r="C31" s="67">
        <v>96536</v>
      </c>
      <c r="D31" s="51" t="s">
        <v>78</v>
      </c>
      <c r="E31" s="52" t="s">
        <v>41</v>
      </c>
      <c r="F31" s="90">
        <v>34</v>
      </c>
      <c r="G31" s="38">
        <v>64.47</v>
      </c>
      <c r="H31" s="39">
        <f t="shared" si="5"/>
        <v>83.05</v>
      </c>
      <c r="I31" s="39">
        <f t="shared" si="6"/>
        <v>2823.7</v>
      </c>
      <c r="J31" s="40">
        <f t="shared" si="0"/>
        <v>0.0013034458377378928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30" customHeight="1">
      <c r="A32" s="50" t="s">
        <v>79</v>
      </c>
      <c r="B32" s="34" t="s">
        <v>54</v>
      </c>
      <c r="C32" s="67">
        <v>96543</v>
      </c>
      <c r="D32" s="51" t="s">
        <v>80</v>
      </c>
      <c r="E32" s="52" t="s">
        <v>81</v>
      </c>
      <c r="F32" s="90">
        <v>232</v>
      </c>
      <c r="G32" s="38">
        <v>16.9</v>
      </c>
      <c r="H32" s="39">
        <f t="shared" si="5"/>
        <v>21.77</v>
      </c>
      <c r="I32" s="39">
        <f t="shared" si="6"/>
        <v>5050.64</v>
      </c>
      <c r="J32" s="40">
        <f t="shared" si="0"/>
        <v>0.002331421782028017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8.5" customHeight="1">
      <c r="A33" s="50" t="s">
        <v>82</v>
      </c>
      <c r="B33" s="34" t="s">
        <v>54</v>
      </c>
      <c r="C33" s="67">
        <v>96545</v>
      </c>
      <c r="D33" s="51" t="s">
        <v>83</v>
      </c>
      <c r="E33" s="52" t="s">
        <v>81</v>
      </c>
      <c r="F33" s="90">
        <v>640</v>
      </c>
      <c r="G33" s="38">
        <v>14.67</v>
      </c>
      <c r="H33" s="39">
        <f t="shared" si="5"/>
        <v>18.9</v>
      </c>
      <c r="I33" s="39">
        <f t="shared" si="6"/>
        <v>12096</v>
      </c>
      <c r="J33" s="40">
        <f t="shared" si="0"/>
        <v>0.00558362462488138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8.5" customHeight="1">
      <c r="A34" s="50" t="s">
        <v>84</v>
      </c>
      <c r="B34" s="34" t="s">
        <v>54</v>
      </c>
      <c r="C34" s="67">
        <v>96546</v>
      </c>
      <c r="D34" s="51" t="s">
        <v>85</v>
      </c>
      <c r="E34" s="52" t="s">
        <v>81</v>
      </c>
      <c r="F34" s="90">
        <v>219</v>
      </c>
      <c r="G34" s="38">
        <v>13.08</v>
      </c>
      <c r="H34" s="39">
        <f t="shared" si="5"/>
        <v>16.85</v>
      </c>
      <c r="I34" s="39">
        <f t="shared" si="6"/>
        <v>3690.15</v>
      </c>
      <c r="J34" s="40">
        <f t="shared" si="0"/>
        <v>0.0017034071105742415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39.75" customHeight="1">
      <c r="A35" s="50" t="s">
        <v>86</v>
      </c>
      <c r="B35" s="34" t="s">
        <v>54</v>
      </c>
      <c r="C35" s="67">
        <v>94971</v>
      </c>
      <c r="D35" s="51" t="s">
        <v>87</v>
      </c>
      <c r="E35" s="52" t="s">
        <v>70</v>
      </c>
      <c r="F35" s="90">
        <v>14</v>
      </c>
      <c r="G35" s="38">
        <v>546.12</v>
      </c>
      <c r="H35" s="39">
        <f t="shared" si="5"/>
        <v>703.51</v>
      </c>
      <c r="I35" s="39">
        <f t="shared" si="6"/>
        <v>9849.14</v>
      </c>
      <c r="J35" s="40">
        <f t="shared" si="0"/>
        <v>0.004546453425752661</v>
      </c>
      <c r="K35" s="22">
        <f>0.53+0.83+0.81+2.64</f>
        <v>4.8100000000000005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9.25" customHeight="1">
      <c r="A36" s="50" t="s">
        <v>88</v>
      </c>
      <c r="B36" s="34" t="s">
        <v>54</v>
      </c>
      <c r="C36" s="67">
        <v>103670</v>
      </c>
      <c r="D36" s="51" t="s">
        <v>89</v>
      </c>
      <c r="E36" s="52" t="s">
        <v>70</v>
      </c>
      <c r="F36" s="90">
        <v>14</v>
      </c>
      <c r="G36" s="38">
        <v>232.54</v>
      </c>
      <c r="H36" s="39">
        <f t="shared" si="5"/>
        <v>299.56</v>
      </c>
      <c r="I36" s="39">
        <f t="shared" si="6"/>
        <v>4193.84</v>
      </c>
      <c r="J36" s="40">
        <f t="shared" si="0"/>
        <v>0.0019359150377655859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.75" customHeight="1">
      <c r="A37" s="50" t="s">
        <v>90</v>
      </c>
      <c r="B37" s="34" t="s">
        <v>54</v>
      </c>
      <c r="C37" s="67">
        <v>98557</v>
      </c>
      <c r="D37" s="51" t="s">
        <v>91</v>
      </c>
      <c r="E37" s="52" t="s">
        <v>41</v>
      </c>
      <c r="F37" s="90">
        <v>15</v>
      </c>
      <c r="G37" s="38">
        <v>33.88</v>
      </c>
      <c r="H37" s="39">
        <f t="shared" si="5"/>
        <v>43.64</v>
      </c>
      <c r="I37" s="39">
        <f t="shared" si="6"/>
        <v>654.6</v>
      </c>
      <c r="J37" s="40">
        <f t="shared" si="0"/>
        <v>0.00030216936834055486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78" t="s">
        <v>92</v>
      </c>
      <c r="B38" s="79"/>
      <c r="C38" s="80"/>
      <c r="D38" s="88" t="s">
        <v>93</v>
      </c>
      <c r="E38" s="82"/>
      <c r="F38" s="83"/>
      <c r="G38" s="89"/>
      <c r="H38" s="84"/>
      <c r="I38" s="85">
        <f>SUM(I39:I47)</f>
        <v>27834.3</v>
      </c>
      <c r="J38" s="86">
        <f t="shared" si="0"/>
        <v>0.012848568361138872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42.75" customHeight="1">
      <c r="A39" s="50" t="s">
        <v>94</v>
      </c>
      <c r="B39" s="34" t="s">
        <v>54</v>
      </c>
      <c r="C39" s="67">
        <v>103323</v>
      </c>
      <c r="D39" s="51" t="s">
        <v>95</v>
      </c>
      <c r="E39" s="52" t="s">
        <v>41</v>
      </c>
      <c r="F39" s="90">
        <v>45</v>
      </c>
      <c r="G39" s="38">
        <v>57.82</v>
      </c>
      <c r="H39" s="39">
        <f aca="true" t="shared" si="7" ref="H39:H47">ROUND((G39*($G$5+1)),2)</f>
        <v>74.48</v>
      </c>
      <c r="I39" s="39">
        <f aca="true" t="shared" si="8" ref="I39:I47">ROUND(F39*H39,2)</f>
        <v>3351.6</v>
      </c>
      <c r="J39" s="40">
        <f t="shared" si="0"/>
        <v>0.0015471293231442155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42.75" customHeight="1">
      <c r="A40" s="50" t="s">
        <v>96</v>
      </c>
      <c r="B40" s="34" t="s">
        <v>54</v>
      </c>
      <c r="C40" s="67">
        <v>87873</v>
      </c>
      <c r="D40" s="51" t="s">
        <v>97</v>
      </c>
      <c r="E40" s="52" t="s">
        <v>41</v>
      </c>
      <c r="F40" s="90">
        <v>140</v>
      </c>
      <c r="G40" s="38">
        <v>5.52</v>
      </c>
      <c r="H40" s="39">
        <f t="shared" si="7"/>
        <v>7.11</v>
      </c>
      <c r="I40" s="39">
        <f t="shared" si="8"/>
        <v>995.4</v>
      </c>
      <c r="J40" s="40">
        <f t="shared" si="0"/>
        <v>0.0004594857764225302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53.25" customHeight="1">
      <c r="A41" s="50" t="s">
        <v>98</v>
      </c>
      <c r="B41" s="34" t="s">
        <v>54</v>
      </c>
      <c r="C41" s="67">
        <v>87536</v>
      </c>
      <c r="D41" s="51" t="s">
        <v>99</v>
      </c>
      <c r="E41" s="52" t="s">
        <v>41</v>
      </c>
      <c r="F41" s="90">
        <v>140</v>
      </c>
      <c r="G41" s="38">
        <v>39.45</v>
      </c>
      <c r="H41" s="39">
        <f t="shared" si="7"/>
        <v>50.82</v>
      </c>
      <c r="I41" s="39">
        <f t="shared" si="8"/>
        <v>7114.8</v>
      </c>
      <c r="J41" s="40">
        <f t="shared" si="0"/>
        <v>0.0032842569842184226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>
      <c r="A42" s="50" t="s">
        <v>100</v>
      </c>
      <c r="B42" s="34" t="s">
        <v>37</v>
      </c>
      <c r="C42" s="67">
        <v>110763</v>
      </c>
      <c r="D42" s="51" t="s">
        <v>101</v>
      </c>
      <c r="E42" s="52" t="s">
        <v>41</v>
      </c>
      <c r="F42" s="90">
        <v>140</v>
      </c>
      <c r="G42" s="38">
        <v>44.46</v>
      </c>
      <c r="H42" s="39">
        <f t="shared" si="7"/>
        <v>57.27</v>
      </c>
      <c r="I42" s="39">
        <f t="shared" si="8"/>
        <v>8017.8</v>
      </c>
      <c r="J42" s="40">
        <f t="shared" si="0"/>
        <v>0.00370109007253422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9.25" customHeight="1">
      <c r="A43" s="50" t="s">
        <v>102</v>
      </c>
      <c r="B43" s="34" t="s">
        <v>54</v>
      </c>
      <c r="C43" s="67">
        <v>96130</v>
      </c>
      <c r="D43" s="51" t="s">
        <v>103</v>
      </c>
      <c r="E43" s="52" t="s">
        <v>41</v>
      </c>
      <c r="F43" s="90">
        <v>47</v>
      </c>
      <c r="G43" s="38">
        <v>15.58</v>
      </c>
      <c r="H43" s="39">
        <f t="shared" si="7"/>
        <v>20.07</v>
      </c>
      <c r="I43" s="39">
        <f t="shared" si="8"/>
        <v>943.29</v>
      </c>
      <c r="J43" s="40">
        <f aca="true" t="shared" si="9" ref="J43:J74">I43/$I$324</f>
        <v>0.00043543132212337605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9.25" customHeight="1">
      <c r="A44" s="50" t="s">
        <v>104</v>
      </c>
      <c r="B44" s="34" t="s">
        <v>54</v>
      </c>
      <c r="C44" s="67">
        <v>88489</v>
      </c>
      <c r="D44" s="51" t="s">
        <v>105</v>
      </c>
      <c r="E44" s="52" t="s">
        <v>41</v>
      </c>
      <c r="F44" s="90">
        <v>47</v>
      </c>
      <c r="G44" s="38">
        <v>13.48</v>
      </c>
      <c r="H44" s="39">
        <f t="shared" si="7"/>
        <v>17.36</v>
      </c>
      <c r="I44" s="39">
        <f t="shared" si="8"/>
        <v>815.92</v>
      </c>
      <c r="J44" s="40">
        <f t="shared" si="9"/>
        <v>0.0003766361610394523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45.75" customHeight="1">
      <c r="A45" s="50" t="s">
        <v>106</v>
      </c>
      <c r="B45" s="34" t="s">
        <v>54</v>
      </c>
      <c r="C45" s="67">
        <v>87632</v>
      </c>
      <c r="D45" s="51" t="s">
        <v>107</v>
      </c>
      <c r="E45" s="52" t="s">
        <v>41</v>
      </c>
      <c r="F45" s="90">
        <v>20</v>
      </c>
      <c r="G45" s="38">
        <v>42.73</v>
      </c>
      <c r="H45" s="39">
        <f t="shared" si="7"/>
        <v>55.04</v>
      </c>
      <c r="I45" s="39">
        <f t="shared" si="8"/>
        <v>1100.8</v>
      </c>
      <c r="J45" s="40">
        <f t="shared" si="9"/>
        <v>0.0005081393838516387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40.5" customHeight="1">
      <c r="A46" s="50" t="s">
        <v>108</v>
      </c>
      <c r="B46" s="34" t="s">
        <v>54</v>
      </c>
      <c r="C46" s="67">
        <v>87251</v>
      </c>
      <c r="D46" s="51" t="s">
        <v>109</v>
      </c>
      <c r="E46" s="52" t="s">
        <v>41</v>
      </c>
      <c r="F46" s="90">
        <v>20</v>
      </c>
      <c r="G46" s="38">
        <v>58.08</v>
      </c>
      <c r="H46" s="39">
        <f t="shared" si="7"/>
        <v>74.82</v>
      </c>
      <c r="I46" s="39">
        <f t="shared" si="8"/>
        <v>1496.4</v>
      </c>
      <c r="J46" s="40">
        <f t="shared" si="9"/>
        <v>0.0006907519749233215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45.75" customHeight="1">
      <c r="A47" s="50" t="s">
        <v>110</v>
      </c>
      <c r="B47" s="34" t="s">
        <v>54</v>
      </c>
      <c r="C47" s="67">
        <v>87269</v>
      </c>
      <c r="D47" s="51" t="s">
        <v>111</v>
      </c>
      <c r="E47" s="52" t="s">
        <v>41</v>
      </c>
      <c r="F47" s="90">
        <v>47</v>
      </c>
      <c r="G47" s="38">
        <v>66.04</v>
      </c>
      <c r="H47" s="39">
        <f t="shared" si="7"/>
        <v>85.07</v>
      </c>
      <c r="I47" s="39">
        <f t="shared" si="8"/>
        <v>3998.29</v>
      </c>
      <c r="J47" s="40">
        <f t="shared" si="9"/>
        <v>0.001845647362881694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78" t="s">
        <v>112</v>
      </c>
      <c r="B48" s="79"/>
      <c r="C48" s="80"/>
      <c r="D48" s="88" t="s">
        <v>113</v>
      </c>
      <c r="E48" s="82"/>
      <c r="F48" s="83"/>
      <c r="G48" s="84"/>
      <c r="H48" s="84"/>
      <c r="I48" s="85">
        <f>SUM(I49:I55)</f>
        <v>13074.759999999998</v>
      </c>
      <c r="J48" s="86">
        <f t="shared" si="9"/>
        <v>0.006035429224571268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40.5" customHeight="1">
      <c r="A49" s="50" t="s">
        <v>114</v>
      </c>
      <c r="B49" s="34" t="s">
        <v>54</v>
      </c>
      <c r="C49" s="67">
        <v>91341</v>
      </c>
      <c r="D49" s="51" t="s">
        <v>115</v>
      </c>
      <c r="E49" s="52" t="s">
        <v>41</v>
      </c>
      <c r="F49" s="90">
        <v>4</v>
      </c>
      <c r="G49" s="38">
        <v>447.74</v>
      </c>
      <c r="H49" s="39">
        <f aca="true" t="shared" si="10" ref="H49:H55">ROUND((G49*($G$5+1)),2)</f>
        <v>576.78</v>
      </c>
      <c r="I49" s="39">
        <f aca="true" t="shared" si="11" ref="I49:I55">ROUND(F49*H49,2)</f>
        <v>2307.12</v>
      </c>
      <c r="J49" s="40">
        <f t="shared" si="9"/>
        <v>0.0010649877682338234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50.25" customHeight="1">
      <c r="A50" s="50" t="s">
        <v>116</v>
      </c>
      <c r="B50" s="34" t="s">
        <v>54</v>
      </c>
      <c r="C50" s="67">
        <v>94570</v>
      </c>
      <c r="D50" s="51" t="s">
        <v>117</v>
      </c>
      <c r="E50" s="52" t="s">
        <v>41</v>
      </c>
      <c r="F50" s="90">
        <v>1.5</v>
      </c>
      <c r="G50" s="38">
        <v>224.4</v>
      </c>
      <c r="H50" s="39">
        <f t="shared" si="10"/>
        <v>289.07</v>
      </c>
      <c r="I50" s="39">
        <f t="shared" si="11"/>
        <v>433.61</v>
      </c>
      <c r="J50" s="40">
        <f t="shared" si="9"/>
        <v>0.00020015835595195232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50.25" customHeight="1">
      <c r="A51" s="50" t="s">
        <v>118</v>
      </c>
      <c r="B51" s="34" t="s">
        <v>54</v>
      </c>
      <c r="C51" s="67">
        <v>86934</v>
      </c>
      <c r="D51" s="51" t="s">
        <v>119</v>
      </c>
      <c r="E51" s="52" t="s">
        <v>51</v>
      </c>
      <c r="F51" s="90">
        <v>3</v>
      </c>
      <c r="G51" s="38">
        <v>362.69</v>
      </c>
      <c r="H51" s="39">
        <f t="shared" si="10"/>
        <v>467.22</v>
      </c>
      <c r="I51" s="39">
        <f t="shared" si="11"/>
        <v>1401.66</v>
      </c>
      <c r="J51" s="40">
        <f t="shared" si="9"/>
        <v>0.0006470191213385611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40.5" customHeight="1">
      <c r="A52" s="50" t="s">
        <v>120</v>
      </c>
      <c r="B52" s="34" t="s">
        <v>54</v>
      </c>
      <c r="C52" s="67">
        <v>102605</v>
      </c>
      <c r="D52" s="51" t="s">
        <v>121</v>
      </c>
      <c r="E52" s="52" t="s">
        <v>51</v>
      </c>
      <c r="F52" s="90">
        <v>3</v>
      </c>
      <c r="G52" s="38">
        <v>262.26</v>
      </c>
      <c r="H52" s="39">
        <f t="shared" si="10"/>
        <v>337.84</v>
      </c>
      <c r="I52" s="39">
        <f t="shared" si="11"/>
        <v>1013.52</v>
      </c>
      <c r="J52" s="40">
        <f t="shared" si="9"/>
        <v>0.0004678501347395648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40.5" customHeight="1">
      <c r="A53" s="50" t="s">
        <v>122</v>
      </c>
      <c r="B53" s="34" t="s">
        <v>54</v>
      </c>
      <c r="C53" s="67">
        <v>90830</v>
      </c>
      <c r="D53" s="51" t="s">
        <v>123</v>
      </c>
      <c r="E53" s="52" t="s">
        <v>51</v>
      </c>
      <c r="F53" s="90">
        <v>3</v>
      </c>
      <c r="G53" s="38">
        <v>154.57</v>
      </c>
      <c r="H53" s="39">
        <f t="shared" si="10"/>
        <v>199.12</v>
      </c>
      <c r="I53" s="39">
        <f t="shared" si="11"/>
        <v>597.36</v>
      </c>
      <c r="J53" s="40">
        <f t="shared" si="9"/>
        <v>0.00027574685895495545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40.5" customHeight="1">
      <c r="A54" s="50" t="s">
        <v>124</v>
      </c>
      <c r="B54" s="42" t="s">
        <v>37</v>
      </c>
      <c r="C54" s="67">
        <v>90070</v>
      </c>
      <c r="D54" s="51" t="s">
        <v>125</v>
      </c>
      <c r="E54" s="52" t="s">
        <v>41</v>
      </c>
      <c r="F54" s="90">
        <v>9.9</v>
      </c>
      <c r="G54" s="38">
        <v>466.19</v>
      </c>
      <c r="H54" s="39">
        <f t="shared" si="10"/>
        <v>600.55</v>
      </c>
      <c r="I54" s="39">
        <f t="shared" si="11"/>
        <v>5945.45</v>
      </c>
      <c r="J54" s="40">
        <f t="shared" si="9"/>
        <v>0.0027444742911707175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50" t="s">
        <v>126</v>
      </c>
      <c r="B55" s="42" t="s">
        <v>37</v>
      </c>
      <c r="C55" s="67">
        <v>250239</v>
      </c>
      <c r="D55" s="51" t="s">
        <v>127</v>
      </c>
      <c r="E55" s="52" t="s">
        <v>41</v>
      </c>
      <c r="F55" s="90">
        <v>3</v>
      </c>
      <c r="G55" s="38">
        <v>356.06</v>
      </c>
      <c r="H55" s="39">
        <f t="shared" si="10"/>
        <v>458.68</v>
      </c>
      <c r="I55" s="39">
        <f t="shared" si="11"/>
        <v>1376.04</v>
      </c>
      <c r="J55" s="40">
        <f t="shared" si="9"/>
        <v>0.0006351926941816943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>
      <c r="A56" s="78" t="s">
        <v>128</v>
      </c>
      <c r="B56" s="79"/>
      <c r="C56" s="80"/>
      <c r="D56" s="88" t="s">
        <v>129</v>
      </c>
      <c r="E56" s="82"/>
      <c r="F56" s="83"/>
      <c r="G56" s="89"/>
      <c r="H56" s="84"/>
      <c r="I56" s="85">
        <f>SUM(I57:I58)</f>
        <v>6817.0199999999995</v>
      </c>
      <c r="J56" s="86">
        <f t="shared" si="9"/>
        <v>0.0031467990030017248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48" customHeight="1">
      <c r="A57" s="50" t="s">
        <v>130</v>
      </c>
      <c r="B57" s="34" t="s">
        <v>54</v>
      </c>
      <c r="C57" s="67">
        <v>92542</v>
      </c>
      <c r="D57" s="51" t="s">
        <v>131</v>
      </c>
      <c r="E57" s="52" t="s">
        <v>41</v>
      </c>
      <c r="F57" s="90">
        <v>42</v>
      </c>
      <c r="G57" s="38">
        <v>81.76</v>
      </c>
      <c r="H57" s="39">
        <f aca="true" t="shared" si="12" ref="H57:H58">ROUND((G57*($G$5+1)),2)</f>
        <v>105.32</v>
      </c>
      <c r="I57" s="39">
        <f aca="true" t="shared" si="13" ref="I57:I58">ROUND(F57*H57,2)</f>
        <v>4423.44</v>
      </c>
      <c r="J57" s="40">
        <f t="shared" si="9"/>
        <v>0.0020419005051823154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2.25" customHeight="1">
      <c r="A58" s="50" t="s">
        <v>132</v>
      </c>
      <c r="B58" s="34" t="s">
        <v>54</v>
      </c>
      <c r="C58" s="67">
        <v>94445</v>
      </c>
      <c r="D58" s="51" t="s">
        <v>133</v>
      </c>
      <c r="E58" s="52" t="s">
        <v>41</v>
      </c>
      <c r="F58" s="90">
        <v>42</v>
      </c>
      <c r="G58" s="38">
        <v>44.24</v>
      </c>
      <c r="H58" s="39">
        <f t="shared" si="12"/>
        <v>56.99</v>
      </c>
      <c r="I58" s="39">
        <f t="shared" si="13"/>
        <v>2393.58</v>
      </c>
      <c r="J58" s="40">
        <f t="shared" si="9"/>
        <v>0.0011048984978194092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78" t="s">
        <v>134</v>
      </c>
      <c r="B59" s="79"/>
      <c r="C59" s="80"/>
      <c r="D59" s="88" t="s">
        <v>135</v>
      </c>
      <c r="E59" s="82"/>
      <c r="F59" s="83"/>
      <c r="G59" s="89"/>
      <c r="H59" s="84"/>
      <c r="I59" s="85">
        <f>SUM(I60:I64)</f>
        <v>8333.91</v>
      </c>
      <c r="J59" s="86">
        <f t="shared" si="9"/>
        <v>0.0038470093499954677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2.25" customHeight="1">
      <c r="A60" s="50" t="s">
        <v>136</v>
      </c>
      <c r="B60" s="34" t="s">
        <v>54</v>
      </c>
      <c r="C60" s="67">
        <v>89356</v>
      </c>
      <c r="D60" s="51" t="s">
        <v>137</v>
      </c>
      <c r="E60" s="52" t="s">
        <v>62</v>
      </c>
      <c r="F60" s="90">
        <f>100+30+20+10+20</f>
        <v>180</v>
      </c>
      <c r="G60" s="38">
        <v>19.25</v>
      </c>
      <c r="H60" s="39">
        <f aca="true" t="shared" si="14" ref="H60:H64">ROUND((G60*($G$5+1)),2)</f>
        <v>24.8</v>
      </c>
      <c r="I60" s="39">
        <f aca="true" t="shared" si="15" ref="I60:I64">ROUND(F60*H60,2)</f>
        <v>4464</v>
      </c>
      <c r="J60" s="40">
        <f t="shared" si="9"/>
        <v>0.002060623373468128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2.25" customHeight="1">
      <c r="A61" s="50" t="s">
        <v>138</v>
      </c>
      <c r="B61" s="34" t="s">
        <v>54</v>
      </c>
      <c r="C61" s="67">
        <v>89412</v>
      </c>
      <c r="D61" s="51" t="s">
        <v>139</v>
      </c>
      <c r="E61" s="52" t="s">
        <v>51</v>
      </c>
      <c r="F61" s="90">
        <v>9</v>
      </c>
      <c r="G61" s="38">
        <v>8.74</v>
      </c>
      <c r="H61" s="39">
        <f t="shared" si="14"/>
        <v>11.26</v>
      </c>
      <c r="I61" s="39">
        <f t="shared" si="15"/>
        <v>101.34</v>
      </c>
      <c r="J61" s="40">
        <f t="shared" si="9"/>
        <v>4.6779474163812754E-05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32.25" customHeight="1">
      <c r="A62" s="50" t="s">
        <v>140</v>
      </c>
      <c r="B62" s="34" t="s">
        <v>54</v>
      </c>
      <c r="C62" s="67">
        <v>89373</v>
      </c>
      <c r="D62" s="51" t="s">
        <v>141</v>
      </c>
      <c r="E62" s="52" t="s">
        <v>51</v>
      </c>
      <c r="F62" s="90">
        <v>6</v>
      </c>
      <c r="G62" s="38">
        <v>5.72</v>
      </c>
      <c r="H62" s="39">
        <f t="shared" si="14"/>
        <v>7.37</v>
      </c>
      <c r="I62" s="39">
        <f t="shared" si="15"/>
        <v>44.22</v>
      </c>
      <c r="J62" s="40">
        <f t="shared" si="9"/>
        <v>2.041235787965068E-05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28.5" customHeight="1">
      <c r="A63" s="50" t="s">
        <v>142</v>
      </c>
      <c r="B63" s="34" t="s">
        <v>37</v>
      </c>
      <c r="C63" s="67">
        <v>180434</v>
      </c>
      <c r="D63" s="51" t="s">
        <v>143</v>
      </c>
      <c r="E63" s="52" t="s">
        <v>51</v>
      </c>
      <c r="F63" s="90">
        <v>9</v>
      </c>
      <c r="G63" s="38">
        <v>8.51</v>
      </c>
      <c r="H63" s="39">
        <f t="shared" si="14"/>
        <v>10.96</v>
      </c>
      <c r="I63" s="39">
        <f t="shared" si="15"/>
        <v>98.64</v>
      </c>
      <c r="J63" s="40">
        <f t="shared" si="9"/>
        <v>4.553312938147316E-05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8.5" customHeight="1">
      <c r="A64" s="50" t="s">
        <v>144</v>
      </c>
      <c r="B64" s="34" t="s">
        <v>37</v>
      </c>
      <c r="C64" s="67">
        <v>180442</v>
      </c>
      <c r="D64" s="51" t="s">
        <v>145</v>
      </c>
      <c r="E64" s="52" t="s">
        <v>51</v>
      </c>
      <c r="F64" s="90">
        <v>11</v>
      </c>
      <c r="G64" s="38">
        <v>255.87</v>
      </c>
      <c r="H64" s="39">
        <f t="shared" si="14"/>
        <v>329.61</v>
      </c>
      <c r="I64" s="39">
        <f t="shared" si="15"/>
        <v>3625.71</v>
      </c>
      <c r="J64" s="40">
        <f t="shared" si="9"/>
        <v>0.0016736610151024032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78" t="s">
        <v>146</v>
      </c>
      <c r="B65" s="79"/>
      <c r="C65" s="80"/>
      <c r="D65" s="88" t="s">
        <v>147</v>
      </c>
      <c r="E65" s="82"/>
      <c r="F65" s="83"/>
      <c r="G65" s="89"/>
      <c r="H65" s="84"/>
      <c r="I65" s="85">
        <f>SUM(I66:I74)</f>
        <v>24534.48</v>
      </c>
      <c r="J65" s="86">
        <f t="shared" si="9"/>
        <v>0.011325341161264857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43.5" customHeight="1">
      <c r="A66" s="50" t="s">
        <v>148</v>
      </c>
      <c r="B66" s="34" t="s">
        <v>54</v>
      </c>
      <c r="C66" s="67">
        <v>89711</v>
      </c>
      <c r="D66" s="51" t="s">
        <v>149</v>
      </c>
      <c r="E66" s="52" t="s">
        <v>62</v>
      </c>
      <c r="F66" s="90">
        <v>10</v>
      </c>
      <c r="G66" s="38">
        <v>17.42</v>
      </c>
      <c r="H66" s="39">
        <f aca="true" t="shared" si="16" ref="H66:H74">ROUND((G66*($G$5+1)),2)</f>
        <v>22.44</v>
      </c>
      <c r="I66" s="39">
        <f aca="true" t="shared" si="17" ref="I66:I74">ROUND(F66*H66,2)</f>
        <v>224.4</v>
      </c>
      <c r="J66" s="40">
        <f t="shared" si="9"/>
        <v>0.00010358509968777956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43.5" customHeight="1">
      <c r="A67" s="50" t="s">
        <v>150</v>
      </c>
      <c r="B67" s="34" t="s">
        <v>54</v>
      </c>
      <c r="C67" s="67">
        <v>89712</v>
      </c>
      <c r="D67" s="51" t="s">
        <v>151</v>
      </c>
      <c r="E67" s="52" t="s">
        <v>62</v>
      </c>
      <c r="F67" s="90">
        <v>22</v>
      </c>
      <c r="G67" s="38">
        <v>26.37</v>
      </c>
      <c r="H67" s="39">
        <f t="shared" si="16"/>
        <v>33.97</v>
      </c>
      <c r="I67" s="39">
        <f t="shared" si="17"/>
        <v>747.34</v>
      </c>
      <c r="J67" s="40">
        <f t="shared" si="9"/>
        <v>0.00034497900356802666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43.5" customHeight="1">
      <c r="A68" s="50" t="s">
        <v>152</v>
      </c>
      <c r="B68" s="34" t="s">
        <v>54</v>
      </c>
      <c r="C68" s="67">
        <v>89714</v>
      </c>
      <c r="D68" s="51" t="s">
        <v>153</v>
      </c>
      <c r="E68" s="52" t="s">
        <v>62</v>
      </c>
      <c r="F68" s="90">
        <v>65</v>
      </c>
      <c r="G68" s="38">
        <v>50.85</v>
      </c>
      <c r="H68" s="39">
        <f t="shared" si="16"/>
        <v>65.5</v>
      </c>
      <c r="I68" s="39">
        <f t="shared" si="17"/>
        <v>4257.5</v>
      </c>
      <c r="J68" s="40">
        <f t="shared" si="9"/>
        <v>0.0019653010780780814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50" t="s">
        <v>154</v>
      </c>
      <c r="B69" s="34" t="s">
        <v>37</v>
      </c>
      <c r="C69" s="67">
        <v>180687</v>
      </c>
      <c r="D69" s="51" t="s">
        <v>155</v>
      </c>
      <c r="E69" s="52" t="s">
        <v>51</v>
      </c>
      <c r="F69" s="90">
        <v>6</v>
      </c>
      <c r="G69" s="38">
        <v>980.56</v>
      </c>
      <c r="H69" s="39">
        <f t="shared" si="16"/>
        <v>1263.16</v>
      </c>
      <c r="I69" s="39">
        <f t="shared" si="17"/>
        <v>7578.96</v>
      </c>
      <c r="J69" s="40">
        <f t="shared" si="9"/>
        <v>0.003498517500577958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50" t="s">
        <v>156</v>
      </c>
      <c r="B70" s="34" t="s">
        <v>37</v>
      </c>
      <c r="C70" s="67">
        <v>181296</v>
      </c>
      <c r="D70" s="51" t="s">
        <v>157</v>
      </c>
      <c r="E70" s="52" t="s">
        <v>51</v>
      </c>
      <c r="F70" s="90">
        <v>11</v>
      </c>
      <c r="G70" s="38">
        <v>320.41</v>
      </c>
      <c r="H70" s="39">
        <f t="shared" si="16"/>
        <v>412.75</v>
      </c>
      <c r="I70" s="39">
        <f t="shared" si="17"/>
        <v>4540.25</v>
      </c>
      <c r="J70" s="40">
        <f t="shared" si="9"/>
        <v>0.0020958210733397556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50" t="s">
        <v>158</v>
      </c>
      <c r="B71" s="34" t="s">
        <v>37</v>
      </c>
      <c r="C71" s="67">
        <v>180093</v>
      </c>
      <c r="D71" s="51" t="s">
        <v>159</v>
      </c>
      <c r="E71" s="52" t="s">
        <v>51</v>
      </c>
      <c r="F71" s="90">
        <v>13</v>
      </c>
      <c r="G71" s="38">
        <v>30.39</v>
      </c>
      <c r="H71" s="39">
        <f t="shared" si="16"/>
        <v>39.15</v>
      </c>
      <c r="I71" s="39">
        <f t="shared" si="17"/>
        <v>508.95</v>
      </c>
      <c r="J71" s="40">
        <f t="shared" si="9"/>
        <v>0.00023493599147101342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43.5" customHeight="1">
      <c r="A72" s="50" t="s">
        <v>160</v>
      </c>
      <c r="B72" s="34" t="s">
        <v>54</v>
      </c>
      <c r="C72" s="67">
        <v>98052</v>
      </c>
      <c r="D72" s="51" t="s">
        <v>161</v>
      </c>
      <c r="E72" s="52" t="s">
        <v>51</v>
      </c>
      <c r="F72" s="90">
        <v>1</v>
      </c>
      <c r="G72" s="38">
        <v>1800.3</v>
      </c>
      <c r="H72" s="39">
        <f t="shared" si="16"/>
        <v>2319.14</v>
      </c>
      <c r="I72" s="39">
        <f t="shared" si="17"/>
        <v>2319.14</v>
      </c>
      <c r="J72" s="40">
        <f t="shared" si="9"/>
        <v>0.0010705363105611278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43.5" customHeight="1">
      <c r="A73" s="50" t="s">
        <v>162</v>
      </c>
      <c r="B73" s="34" t="s">
        <v>54</v>
      </c>
      <c r="C73" s="67">
        <v>98062</v>
      </c>
      <c r="D73" s="51" t="s">
        <v>163</v>
      </c>
      <c r="E73" s="52" t="s">
        <v>51</v>
      </c>
      <c r="F73" s="90">
        <v>1</v>
      </c>
      <c r="G73" s="38">
        <v>2700.43</v>
      </c>
      <c r="H73" s="39">
        <f t="shared" si="16"/>
        <v>3478.69</v>
      </c>
      <c r="I73" s="39">
        <f t="shared" si="17"/>
        <v>3478.69</v>
      </c>
      <c r="J73" s="40">
        <f t="shared" si="9"/>
        <v>0.001605795233658119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43.5" customHeight="1">
      <c r="A74" s="50" t="s">
        <v>164</v>
      </c>
      <c r="B74" s="34" t="s">
        <v>54</v>
      </c>
      <c r="C74" s="67">
        <v>98058</v>
      </c>
      <c r="D74" s="51" t="s">
        <v>165</v>
      </c>
      <c r="E74" s="52" t="s">
        <v>51</v>
      </c>
      <c r="F74" s="90">
        <v>1</v>
      </c>
      <c r="G74" s="38">
        <v>682.54</v>
      </c>
      <c r="H74" s="39">
        <f t="shared" si="16"/>
        <v>879.25</v>
      </c>
      <c r="I74" s="39">
        <f t="shared" si="17"/>
        <v>879.25</v>
      </c>
      <c r="J74" s="40">
        <f t="shared" si="9"/>
        <v>0.0004058698703229955</v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78" t="s">
        <v>166</v>
      </c>
      <c r="B75" s="79"/>
      <c r="C75" s="80"/>
      <c r="D75" s="88" t="s">
        <v>167</v>
      </c>
      <c r="E75" s="82"/>
      <c r="F75" s="83"/>
      <c r="G75" s="89"/>
      <c r="H75" s="84"/>
      <c r="I75" s="85">
        <f>SUM(I76:I82)</f>
        <v>3754.99</v>
      </c>
      <c r="J75" s="86">
        <f aca="true" t="shared" si="18" ref="J75:J106">I75/$I$324</f>
        <v>0.0017333378497175374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42.75" customHeight="1">
      <c r="A76" s="50" t="s">
        <v>168</v>
      </c>
      <c r="B76" s="34" t="s">
        <v>54</v>
      </c>
      <c r="C76" s="67">
        <v>86932</v>
      </c>
      <c r="D76" s="51" t="s">
        <v>169</v>
      </c>
      <c r="E76" s="52" t="s">
        <v>51</v>
      </c>
      <c r="F76" s="90">
        <v>2</v>
      </c>
      <c r="G76" s="39">
        <v>460.48</v>
      </c>
      <c r="H76" s="39">
        <f aca="true" t="shared" si="19" ref="H76:H82">ROUND((G76*($G$5+1)),2)</f>
        <v>593.19</v>
      </c>
      <c r="I76" s="39">
        <f aca="true" t="shared" si="20" ref="I76:I82">ROUND(F76*H76,2)</f>
        <v>1186.38</v>
      </c>
      <c r="J76" s="40">
        <f t="shared" si="18"/>
        <v>0.0005476438973600176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30" customHeight="1">
      <c r="A77" s="50" t="s">
        <v>170</v>
      </c>
      <c r="B77" s="34" t="s">
        <v>54</v>
      </c>
      <c r="C77" s="67">
        <v>86903</v>
      </c>
      <c r="D77" s="51" t="s">
        <v>171</v>
      </c>
      <c r="E77" s="52" t="s">
        <v>51</v>
      </c>
      <c r="F77" s="90">
        <v>2</v>
      </c>
      <c r="G77" s="39">
        <v>308.8</v>
      </c>
      <c r="H77" s="39">
        <f t="shared" si="19"/>
        <v>397.8</v>
      </c>
      <c r="I77" s="39">
        <f t="shared" si="20"/>
        <v>795.6</v>
      </c>
      <c r="J77" s="40">
        <f t="shared" si="18"/>
        <v>0.0003672562625294003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30" customHeight="1">
      <c r="A78" s="50" t="s">
        <v>172</v>
      </c>
      <c r="B78" s="34" t="s">
        <v>54</v>
      </c>
      <c r="C78" s="67">
        <v>100869</v>
      </c>
      <c r="D78" s="51" t="s">
        <v>173</v>
      </c>
      <c r="E78" s="52" t="s">
        <v>51</v>
      </c>
      <c r="F78" s="90">
        <f>0.8*2</f>
        <v>1.6</v>
      </c>
      <c r="G78" s="39">
        <v>328.65</v>
      </c>
      <c r="H78" s="39">
        <f t="shared" si="19"/>
        <v>423.37</v>
      </c>
      <c r="I78" s="39">
        <f t="shared" si="20"/>
        <v>677.39</v>
      </c>
      <c r="J78" s="40">
        <f t="shared" si="18"/>
        <v>0.0003126894415218583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42" customHeight="1">
      <c r="A79" s="50" t="s">
        <v>174</v>
      </c>
      <c r="B79" s="61" t="s">
        <v>54</v>
      </c>
      <c r="C79" s="62">
        <v>90830</v>
      </c>
      <c r="D79" s="91" t="s">
        <v>123</v>
      </c>
      <c r="E79" s="92" t="s">
        <v>51</v>
      </c>
      <c r="F79" s="93">
        <v>2</v>
      </c>
      <c r="G79" s="45">
        <v>154.57</v>
      </c>
      <c r="H79" s="45">
        <f t="shared" si="19"/>
        <v>199.12</v>
      </c>
      <c r="I79" s="45">
        <f t="shared" si="20"/>
        <v>398.24</v>
      </c>
      <c r="J79" s="94">
        <f t="shared" si="18"/>
        <v>0.00018383123930330362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1" customHeight="1">
      <c r="A80" s="50" t="s">
        <v>175</v>
      </c>
      <c r="B80" s="34" t="s">
        <v>37</v>
      </c>
      <c r="C80" s="67">
        <v>191517</v>
      </c>
      <c r="D80" s="51" t="s">
        <v>176</v>
      </c>
      <c r="E80" s="92" t="s">
        <v>51</v>
      </c>
      <c r="F80" s="90">
        <v>2</v>
      </c>
      <c r="G80" s="39">
        <v>98.17</v>
      </c>
      <c r="H80" s="45">
        <f t="shared" si="19"/>
        <v>126.46</v>
      </c>
      <c r="I80" s="45">
        <f t="shared" si="20"/>
        <v>252.92</v>
      </c>
      <c r="J80" s="94">
        <f t="shared" si="18"/>
        <v>0.00011675019346271482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1" customHeight="1">
      <c r="A81" s="50" t="s">
        <v>177</v>
      </c>
      <c r="B81" s="34" t="s">
        <v>37</v>
      </c>
      <c r="C81" s="67">
        <v>190795</v>
      </c>
      <c r="D81" s="51" t="s">
        <v>178</v>
      </c>
      <c r="E81" s="92" t="s">
        <v>51</v>
      </c>
      <c r="F81" s="90">
        <v>2</v>
      </c>
      <c r="G81" s="39">
        <v>98.13</v>
      </c>
      <c r="H81" s="45">
        <f t="shared" si="19"/>
        <v>126.41</v>
      </c>
      <c r="I81" s="45">
        <f t="shared" si="20"/>
        <v>252.82</v>
      </c>
      <c r="J81" s="94">
        <f t="shared" si="18"/>
        <v>0.0001167040325448504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1" customHeight="1">
      <c r="A82" s="50" t="s">
        <v>179</v>
      </c>
      <c r="B82" s="34" t="s">
        <v>37</v>
      </c>
      <c r="C82" s="67">
        <v>190797</v>
      </c>
      <c r="D82" s="51" t="s">
        <v>180</v>
      </c>
      <c r="E82" s="92" t="s">
        <v>51</v>
      </c>
      <c r="F82" s="93">
        <v>2</v>
      </c>
      <c r="G82" s="45">
        <v>74.38</v>
      </c>
      <c r="H82" s="45">
        <f t="shared" si="19"/>
        <v>95.82</v>
      </c>
      <c r="I82" s="45">
        <f t="shared" si="20"/>
        <v>191.64</v>
      </c>
      <c r="J82" s="94">
        <f t="shared" si="18"/>
        <v>8.846278299539249E-05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95">
        <v>5</v>
      </c>
      <c r="B83" s="413"/>
      <c r="C83" s="414"/>
      <c r="D83" s="96" t="s">
        <v>181</v>
      </c>
      <c r="E83" s="48"/>
      <c r="F83" s="49"/>
      <c r="G83" s="97"/>
      <c r="H83" s="97"/>
      <c r="I83" s="30">
        <f>I84+I95+I99</f>
        <v>28320.93</v>
      </c>
      <c r="J83" s="31">
        <f t="shared" si="18"/>
        <v>0.013073201235742545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78" t="s">
        <v>182</v>
      </c>
      <c r="B84" s="79"/>
      <c r="C84" s="80"/>
      <c r="D84" s="88" t="s">
        <v>183</v>
      </c>
      <c r="E84" s="82"/>
      <c r="F84" s="83"/>
      <c r="G84" s="84"/>
      <c r="H84" s="84"/>
      <c r="I84" s="98">
        <f>SUM(I85:I94)</f>
        <v>18075.23</v>
      </c>
      <c r="J84" s="99">
        <f t="shared" si="18"/>
        <v>0.008343692074106701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9.25" customHeight="1">
      <c r="A85" s="100" t="s">
        <v>184</v>
      </c>
      <c r="B85" s="34" t="s">
        <v>54</v>
      </c>
      <c r="C85" s="101">
        <v>93358</v>
      </c>
      <c r="D85" s="87" t="s">
        <v>185</v>
      </c>
      <c r="E85" s="34" t="s">
        <v>70</v>
      </c>
      <c r="F85" s="90">
        <v>3.5</v>
      </c>
      <c r="G85" s="38">
        <v>67.6</v>
      </c>
      <c r="H85" s="39">
        <f aca="true" t="shared" si="21" ref="H85:H94">ROUND((G85*($G$5+1)),2)</f>
        <v>87.08</v>
      </c>
      <c r="I85" s="39">
        <f aca="true" t="shared" si="22" ref="I85:I94">ROUND(F85*H85,2)</f>
        <v>304.78</v>
      </c>
      <c r="J85" s="40">
        <f t="shared" si="18"/>
        <v>0.0001406892454672079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41.25" customHeight="1">
      <c r="A86" s="100" t="s">
        <v>186</v>
      </c>
      <c r="B86" s="34" t="s">
        <v>54</v>
      </c>
      <c r="C86" s="67">
        <v>87632</v>
      </c>
      <c r="D86" s="51" t="s">
        <v>107</v>
      </c>
      <c r="E86" s="52" t="s">
        <v>41</v>
      </c>
      <c r="F86" s="90">
        <v>10</v>
      </c>
      <c r="G86" s="38">
        <v>42.73</v>
      </c>
      <c r="H86" s="39">
        <f t="shared" si="21"/>
        <v>55.04</v>
      </c>
      <c r="I86" s="39">
        <f t="shared" si="22"/>
        <v>550.4</v>
      </c>
      <c r="J86" s="40">
        <f t="shared" si="18"/>
        <v>0.00025406969192581937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32.25" customHeight="1">
      <c r="A87" s="100" t="s">
        <v>187</v>
      </c>
      <c r="B87" s="101" t="s">
        <v>54</v>
      </c>
      <c r="C87" s="101">
        <v>98560</v>
      </c>
      <c r="D87" s="87" t="s">
        <v>188</v>
      </c>
      <c r="E87" s="34" t="s">
        <v>41</v>
      </c>
      <c r="F87" s="90">
        <v>10</v>
      </c>
      <c r="G87" s="38">
        <v>45.07</v>
      </c>
      <c r="H87" s="39">
        <f t="shared" si="21"/>
        <v>58.06</v>
      </c>
      <c r="I87" s="39">
        <f t="shared" si="22"/>
        <v>580.6</v>
      </c>
      <c r="J87" s="40">
        <f t="shared" si="18"/>
        <v>0.0002680102891208771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32.25" customHeight="1">
      <c r="A88" s="100" t="s">
        <v>189</v>
      </c>
      <c r="B88" s="101" t="s">
        <v>54</v>
      </c>
      <c r="C88" s="101">
        <v>102494</v>
      </c>
      <c r="D88" s="87" t="s">
        <v>190</v>
      </c>
      <c r="E88" s="34" t="s">
        <v>41</v>
      </c>
      <c r="F88" s="90">
        <v>10</v>
      </c>
      <c r="G88" s="38">
        <v>46.74</v>
      </c>
      <c r="H88" s="39">
        <f t="shared" si="21"/>
        <v>60.21</v>
      </c>
      <c r="I88" s="39">
        <f t="shared" si="22"/>
        <v>602.1</v>
      </c>
      <c r="J88" s="40">
        <f t="shared" si="18"/>
        <v>0.0002779348864617294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39.75" customHeight="1">
      <c r="A89" s="100" t="s">
        <v>191</v>
      </c>
      <c r="B89" s="34" t="s">
        <v>54</v>
      </c>
      <c r="C89" s="67">
        <v>103323</v>
      </c>
      <c r="D89" s="51" t="s">
        <v>95</v>
      </c>
      <c r="E89" s="52" t="s">
        <v>41</v>
      </c>
      <c r="F89" s="90">
        <v>40</v>
      </c>
      <c r="G89" s="38">
        <v>57.82</v>
      </c>
      <c r="H89" s="39">
        <f t="shared" si="21"/>
        <v>74.48</v>
      </c>
      <c r="I89" s="39">
        <f t="shared" si="22"/>
        <v>2979.2</v>
      </c>
      <c r="J89" s="40">
        <f t="shared" si="18"/>
        <v>0.0013752260650170805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44.25" customHeight="1">
      <c r="A90" s="100" t="s">
        <v>192</v>
      </c>
      <c r="B90" s="34" t="s">
        <v>54</v>
      </c>
      <c r="C90" s="67">
        <v>87873</v>
      </c>
      <c r="D90" s="51" t="s">
        <v>97</v>
      </c>
      <c r="E90" s="52" t="s">
        <v>41</v>
      </c>
      <c r="F90" s="90">
        <v>80</v>
      </c>
      <c r="G90" s="38">
        <v>5.52</v>
      </c>
      <c r="H90" s="39">
        <f t="shared" si="21"/>
        <v>7.11</v>
      </c>
      <c r="I90" s="39">
        <f t="shared" si="22"/>
        <v>568.8</v>
      </c>
      <c r="J90" s="40">
        <f t="shared" si="18"/>
        <v>0.0002625633008128744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53.25" customHeight="1">
      <c r="A91" s="100" t="s">
        <v>193</v>
      </c>
      <c r="B91" s="34" t="s">
        <v>54</v>
      </c>
      <c r="C91" s="67">
        <v>87536</v>
      </c>
      <c r="D91" s="51" t="s">
        <v>99</v>
      </c>
      <c r="E91" s="52" t="s">
        <v>41</v>
      </c>
      <c r="F91" s="90">
        <v>80</v>
      </c>
      <c r="G91" s="38">
        <v>39.45</v>
      </c>
      <c r="H91" s="39">
        <f t="shared" si="21"/>
        <v>50.82</v>
      </c>
      <c r="I91" s="39">
        <f t="shared" si="22"/>
        <v>4065.6</v>
      </c>
      <c r="J91" s="40">
        <f t="shared" si="18"/>
        <v>0.0018767182766962415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100" t="s">
        <v>194</v>
      </c>
      <c r="B92" s="34" t="s">
        <v>37</v>
      </c>
      <c r="C92" s="67">
        <v>110763</v>
      </c>
      <c r="D92" s="51" t="s">
        <v>101</v>
      </c>
      <c r="E92" s="52" t="s">
        <v>41</v>
      </c>
      <c r="F92" s="90">
        <v>80</v>
      </c>
      <c r="G92" s="38">
        <v>44.46</v>
      </c>
      <c r="H92" s="39">
        <f t="shared" si="21"/>
        <v>57.27</v>
      </c>
      <c r="I92" s="39">
        <f t="shared" si="22"/>
        <v>4581.6</v>
      </c>
      <c r="J92" s="40">
        <f t="shared" si="18"/>
        <v>0.0021149086128766973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7.75" customHeight="1">
      <c r="A93" s="100" t="s">
        <v>195</v>
      </c>
      <c r="B93" s="34" t="s">
        <v>54</v>
      </c>
      <c r="C93" s="67">
        <v>96130</v>
      </c>
      <c r="D93" s="51" t="s">
        <v>103</v>
      </c>
      <c r="E93" s="52" t="s">
        <v>41</v>
      </c>
      <c r="F93" s="90">
        <v>80</v>
      </c>
      <c r="G93" s="39">
        <v>15.97</v>
      </c>
      <c r="H93" s="39">
        <f t="shared" si="21"/>
        <v>20.57</v>
      </c>
      <c r="I93" s="39">
        <f t="shared" si="22"/>
        <v>1645.6</v>
      </c>
      <c r="J93" s="40">
        <f t="shared" si="18"/>
        <v>0.0007596240643770501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100" t="s">
        <v>196</v>
      </c>
      <c r="B94" s="415" t="s">
        <v>197</v>
      </c>
      <c r="C94" s="375"/>
      <c r="D94" s="102" t="s">
        <v>198</v>
      </c>
      <c r="E94" s="34" t="s">
        <v>51</v>
      </c>
      <c r="F94" s="90">
        <v>1</v>
      </c>
      <c r="G94" s="103">
        <f>CPU!G15</f>
        <v>1705.13</v>
      </c>
      <c r="H94" s="39">
        <f t="shared" si="21"/>
        <v>2196.55</v>
      </c>
      <c r="I94" s="39">
        <f t="shared" si="22"/>
        <v>2196.55</v>
      </c>
      <c r="J94" s="40">
        <f t="shared" si="18"/>
        <v>0.001013947641351124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78" t="s">
        <v>199</v>
      </c>
      <c r="B95" s="79"/>
      <c r="C95" s="80"/>
      <c r="D95" s="88" t="s">
        <v>135</v>
      </c>
      <c r="E95" s="82"/>
      <c r="F95" s="83"/>
      <c r="G95" s="89"/>
      <c r="H95" s="84"/>
      <c r="I95" s="85">
        <f>SUM(I96:I98)</f>
        <v>950.5699999999999</v>
      </c>
      <c r="J95" s="86">
        <f t="shared" si="18"/>
        <v>0.0004387918369439065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30" customHeight="1">
      <c r="A96" s="50" t="s">
        <v>200</v>
      </c>
      <c r="B96" s="34" t="s">
        <v>54</v>
      </c>
      <c r="C96" s="67">
        <v>89403</v>
      </c>
      <c r="D96" s="51" t="s">
        <v>201</v>
      </c>
      <c r="E96" s="52" t="s">
        <v>62</v>
      </c>
      <c r="F96" s="90">
        <v>13</v>
      </c>
      <c r="G96" s="38">
        <v>16.77</v>
      </c>
      <c r="H96" s="39">
        <f aca="true" t="shared" si="23" ref="H96:H98">ROUND((G96*($G$5+1)),2)</f>
        <v>21.6</v>
      </c>
      <c r="I96" s="39">
        <f aca="true" t="shared" si="24" ref="I96:I98">ROUND(F96*H96,2)</f>
        <v>280.8</v>
      </c>
      <c r="J96" s="40">
        <f t="shared" si="18"/>
        <v>0.00012961985736331775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8.5" customHeight="1">
      <c r="A97" s="50" t="s">
        <v>202</v>
      </c>
      <c r="B97" s="34" t="s">
        <v>37</v>
      </c>
      <c r="C97" s="67">
        <v>180442</v>
      </c>
      <c r="D97" s="51" t="s">
        <v>145</v>
      </c>
      <c r="E97" s="52" t="s">
        <v>51</v>
      </c>
      <c r="F97" s="90">
        <v>2</v>
      </c>
      <c r="G97" s="38">
        <v>255.87</v>
      </c>
      <c r="H97" s="39">
        <f t="shared" si="23"/>
        <v>329.61</v>
      </c>
      <c r="I97" s="39">
        <f t="shared" si="24"/>
        <v>659.22</v>
      </c>
      <c r="J97" s="40">
        <f t="shared" si="18"/>
        <v>0.00030430200274589146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7.75" customHeight="1">
      <c r="A98" s="50" t="s">
        <v>203</v>
      </c>
      <c r="B98" s="34" t="s">
        <v>54</v>
      </c>
      <c r="C98" s="67">
        <v>89413</v>
      </c>
      <c r="D98" s="51" t="s">
        <v>204</v>
      </c>
      <c r="E98" s="52" t="s">
        <v>51</v>
      </c>
      <c r="F98" s="90">
        <v>1</v>
      </c>
      <c r="G98" s="38">
        <v>8.19</v>
      </c>
      <c r="H98" s="39">
        <f t="shared" si="23"/>
        <v>10.55</v>
      </c>
      <c r="I98" s="39">
        <f t="shared" si="24"/>
        <v>10.55</v>
      </c>
      <c r="J98" s="40">
        <f t="shared" si="18"/>
        <v>4.869976834697302E-06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78" t="s">
        <v>205</v>
      </c>
      <c r="B99" s="79"/>
      <c r="C99" s="80"/>
      <c r="D99" s="88" t="s">
        <v>206</v>
      </c>
      <c r="E99" s="82"/>
      <c r="F99" s="83"/>
      <c r="G99" s="84"/>
      <c r="H99" s="84"/>
      <c r="I99" s="85">
        <f>SUM(I100:I112)</f>
        <v>9295.13</v>
      </c>
      <c r="J99" s="86">
        <f t="shared" si="18"/>
        <v>0.004290717324691936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7" customHeight="1">
      <c r="A100" s="50" t="s">
        <v>207</v>
      </c>
      <c r="B100" s="34" t="s">
        <v>54</v>
      </c>
      <c r="C100" s="67">
        <v>89449</v>
      </c>
      <c r="D100" s="51" t="s">
        <v>208</v>
      </c>
      <c r="E100" s="52" t="s">
        <v>62</v>
      </c>
      <c r="F100" s="90">
        <f>5+2</f>
        <v>7</v>
      </c>
      <c r="G100" s="38">
        <v>20.56</v>
      </c>
      <c r="H100" s="39">
        <f aca="true" t="shared" si="25" ref="H100:H112">ROUND((G100*($G$5+1)),2)</f>
        <v>26.49</v>
      </c>
      <c r="I100" s="39">
        <f aca="true" t="shared" si="26" ref="I100:I112">ROUND(F100*H100,2)</f>
        <v>185.43</v>
      </c>
      <c r="J100" s="40">
        <f t="shared" si="18"/>
        <v>8.559618999601144E-05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7" customHeight="1">
      <c r="A101" s="50" t="s">
        <v>209</v>
      </c>
      <c r="B101" s="34" t="s">
        <v>54</v>
      </c>
      <c r="C101" s="67">
        <v>89450</v>
      </c>
      <c r="D101" s="51" t="s">
        <v>210</v>
      </c>
      <c r="E101" s="52" t="s">
        <v>62</v>
      </c>
      <c r="F101" s="90">
        <v>20</v>
      </c>
      <c r="G101" s="38">
        <v>34.12</v>
      </c>
      <c r="H101" s="39">
        <f t="shared" si="25"/>
        <v>43.95</v>
      </c>
      <c r="I101" s="39">
        <f t="shared" si="26"/>
        <v>879</v>
      </c>
      <c r="J101" s="40">
        <f t="shared" si="18"/>
        <v>0.0004057544680283344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7" customHeight="1">
      <c r="A102" s="50" t="s">
        <v>211</v>
      </c>
      <c r="B102" s="34" t="s">
        <v>54</v>
      </c>
      <c r="C102" s="67">
        <v>89512</v>
      </c>
      <c r="D102" s="51" t="s">
        <v>212</v>
      </c>
      <c r="E102" s="52" t="s">
        <v>62</v>
      </c>
      <c r="F102" s="90">
        <v>50</v>
      </c>
      <c r="G102" s="38">
        <v>64.68</v>
      </c>
      <c r="H102" s="39">
        <f t="shared" si="25"/>
        <v>83.32</v>
      </c>
      <c r="I102" s="39">
        <f t="shared" si="26"/>
        <v>4166</v>
      </c>
      <c r="J102" s="40">
        <f t="shared" si="18"/>
        <v>0.0019230638382321287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0.25" customHeight="1">
      <c r="A103" s="50" t="s">
        <v>213</v>
      </c>
      <c r="B103" s="34" t="s">
        <v>37</v>
      </c>
      <c r="C103" s="67">
        <v>180438</v>
      </c>
      <c r="D103" s="51" t="s">
        <v>214</v>
      </c>
      <c r="E103" s="52" t="s">
        <v>51</v>
      </c>
      <c r="F103" s="90">
        <v>2</v>
      </c>
      <c r="G103" s="38">
        <v>63.86</v>
      </c>
      <c r="H103" s="39">
        <f t="shared" si="25"/>
        <v>82.26</v>
      </c>
      <c r="I103" s="39">
        <f t="shared" si="26"/>
        <v>164.52</v>
      </c>
      <c r="J103" s="40">
        <f t="shared" si="18"/>
        <v>7.594394207055925E-05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0.25" customHeight="1">
      <c r="A104" s="50" t="s">
        <v>215</v>
      </c>
      <c r="B104" s="34" t="s">
        <v>37</v>
      </c>
      <c r="C104" s="67">
        <v>180233</v>
      </c>
      <c r="D104" s="51" t="s">
        <v>216</v>
      </c>
      <c r="E104" s="52" t="s">
        <v>51</v>
      </c>
      <c r="F104" s="90">
        <v>1</v>
      </c>
      <c r="G104" s="38">
        <v>12.22</v>
      </c>
      <c r="H104" s="39">
        <f t="shared" si="25"/>
        <v>15.74</v>
      </c>
      <c r="I104" s="39">
        <f t="shared" si="26"/>
        <v>15.74</v>
      </c>
      <c r="J104" s="40">
        <f t="shared" si="18"/>
        <v>7.265728471861187E-06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0.25" customHeight="1">
      <c r="A105" s="50" t="s">
        <v>217</v>
      </c>
      <c r="B105" s="34" t="s">
        <v>37</v>
      </c>
      <c r="C105" s="67">
        <v>180431</v>
      </c>
      <c r="D105" s="51" t="s">
        <v>218</v>
      </c>
      <c r="E105" s="52" t="s">
        <v>51</v>
      </c>
      <c r="F105" s="90">
        <v>2</v>
      </c>
      <c r="G105" s="38">
        <v>44.24</v>
      </c>
      <c r="H105" s="39">
        <f t="shared" si="25"/>
        <v>56.99</v>
      </c>
      <c r="I105" s="39">
        <f t="shared" si="26"/>
        <v>113.98</v>
      </c>
      <c r="J105" s="104">
        <f t="shared" si="18"/>
        <v>5.261421418187663E-05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7" customHeight="1">
      <c r="A106" s="50" t="s">
        <v>219</v>
      </c>
      <c r="B106" s="34" t="s">
        <v>54</v>
      </c>
      <c r="C106" s="67">
        <v>94496</v>
      </c>
      <c r="D106" s="51" t="s">
        <v>220</v>
      </c>
      <c r="E106" s="52" t="s">
        <v>51</v>
      </c>
      <c r="F106" s="90">
        <v>1</v>
      </c>
      <c r="G106" s="38">
        <v>83.76</v>
      </c>
      <c r="H106" s="39">
        <f t="shared" si="25"/>
        <v>107.9</v>
      </c>
      <c r="I106" s="39">
        <f t="shared" si="26"/>
        <v>107.9</v>
      </c>
      <c r="J106" s="40">
        <f t="shared" si="18"/>
        <v>4.980763037571932E-05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7" customHeight="1">
      <c r="A107" s="50" t="s">
        <v>221</v>
      </c>
      <c r="B107" s="34" t="s">
        <v>54</v>
      </c>
      <c r="C107" s="67">
        <v>94497</v>
      </c>
      <c r="D107" s="51" t="s">
        <v>222</v>
      </c>
      <c r="E107" s="52" t="s">
        <v>51</v>
      </c>
      <c r="F107" s="90">
        <v>1</v>
      </c>
      <c r="G107" s="38">
        <v>106.03</v>
      </c>
      <c r="H107" s="39">
        <f t="shared" si="25"/>
        <v>136.59</v>
      </c>
      <c r="I107" s="39">
        <f t="shared" si="26"/>
        <v>136.59</v>
      </c>
      <c r="J107" s="40">
        <f aca="true" t="shared" si="27" ref="J107:J138">I107/$I$324</f>
        <v>6.305119771102411E-05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7" customHeight="1">
      <c r="A108" s="50" t="s">
        <v>223</v>
      </c>
      <c r="B108" s="101" t="s">
        <v>54</v>
      </c>
      <c r="C108" s="101">
        <v>89500</v>
      </c>
      <c r="D108" s="87" t="s">
        <v>224</v>
      </c>
      <c r="E108" s="34" t="s">
        <v>51</v>
      </c>
      <c r="F108" s="90">
        <v>1</v>
      </c>
      <c r="G108" s="38">
        <v>13.36</v>
      </c>
      <c r="H108" s="39">
        <f t="shared" si="25"/>
        <v>17.21</v>
      </c>
      <c r="I108" s="39">
        <f t="shared" si="26"/>
        <v>17.21</v>
      </c>
      <c r="J108" s="40">
        <f t="shared" si="27"/>
        <v>7.944293964468299E-06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41.25" customHeight="1">
      <c r="A109" s="50" t="s">
        <v>225</v>
      </c>
      <c r="B109" s="101" t="s">
        <v>54</v>
      </c>
      <c r="C109" s="101">
        <v>92373</v>
      </c>
      <c r="D109" s="87" t="s">
        <v>226</v>
      </c>
      <c r="E109" s="34" t="s">
        <v>51</v>
      </c>
      <c r="F109" s="90">
        <v>1</v>
      </c>
      <c r="G109" s="38">
        <v>47.47</v>
      </c>
      <c r="H109" s="39">
        <f t="shared" si="25"/>
        <v>61.15</v>
      </c>
      <c r="I109" s="39">
        <f t="shared" si="26"/>
        <v>61.15</v>
      </c>
      <c r="J109" s="40">
        <f t="shared" si="27"/>
        <v>2.8227401274098574E-05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41.25" customHeight="1">
      <c r="A110" s="50" t="s">
        <v>227</v>
      </c>
      <c r="B110" s="101" t="s">
        <v>54</v>
      </c>
      <c r="C110" s="67">
        <v>92371</v>
      </c>
      <c r="D110" s="87" t="s">
        <v>228</v>
      </c>
      <c r="E110" s="34" t="s">
        <v>51</v>
      </c>
      <c r="F110" s="90">
        <v>1</v>
      </c>
      <c r="G110" s="38">
        <v>39.35</v>
      </c>
      <c r="H110" s="39">
        <f t="shared" si="25"/>
        <v>50.69</v>
      </c>
      <c r="I110" s="39">
        <f t="shared" si="26"/>
        <v>50.69</v>
      </c>
      <c r="J110" s="40">
        <f t="shared" si="27"/>
        <v>2.339896926547926E-05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9.25" customHeight="1">
      <c r="A111" s="50" t="s">
        <v>229</v>
      </c>
      <c r="B111" s="101" t="s">
        <v>54</v>
      </c>
      <c r="C111" s="67">
        <v>102118</v>
      </c>
      <c r="D111" s="87" t="s">
        <v>230</v>
      </c>
      <c r="E111" s="34" t="s">
        <v>51</v>
      </c>
      <c r="F111" s="90">
        <v>1</v>
      </c>
      <c r="G111" s="38">
        <v>2202.57</v>
      </c>
      <c r="H111" s="39">
        <f t="shared" si="25"/>
        <v>2837.35</v>
      </c>
      <c r="I111" s="39">
        <f t="shared" si="26"/>
        <v>2837.35</v>
      </c>
      <c r="J111" s="40">
        <f t="shared" si="27"/>
        <v>0.0013097468030263874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41.25" customHeight="1">
      <c r="A112" s="50" t="s">
        <v>231</v>
      </c>
      <c r="B112" s="101" t="s">
        <v>54</v>
      </c>
      <c r="C112" s="67">
        <v>99253</v>
      </c>
      <c r="D112" s="87" t="s">
        <v>232</v>
      </c>
      <c r="E112" s="34" t="s">
        <v>51</v>
      </c>
      <c r="F112" s="90">
        <v>1</v>
      </c>
      <c r="G112" s="38">
        <v>434.38</v>
      </c>
      <c r="H112" s="39">
        <f t="shared" si="25"/>
        <v>559.57</v>
      </c>
      <c r="I112" s="39">
        <f t="shared" si="26"/>
        <v>559.57</v>
      </c>
      <c r="J112" s="40">
        <f t="shared" si="27"/>
        <v>0.00025830264809398757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46">
        <v>6</v>
      </c>
      <c r="B113" s="390"/>
      <c r="C113" s="375"/>
      <c r="D113" s="47" t="s">
        <v>233</v>
      </c>
      <c r="E113" s="48"/>
      <c r="F113" s="49"/>
      <c r="G113" s="97"/>
      <c r="H113" s="97"/>
      <c r="I113" s="30">
        <f>I114+I116+I129+I141+I152+I154+I159</f>
        <v>262751.88</v>
      </c>
      <c r="J113" s="31">
        <f t="shared" si="27"/>
        <v>0.1212886795140441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78" t="s">
        <v>234</v>
      </c>
      <c r="B114" s="79"/>
      <c r="C114" s="80"/>
      <c r="D114" s="88" t="s">
        <v>235</v>
      </c>
      <c r="E114" s="82"/>
      <c r="F114" s="83"/>
      <c r="G114" s="84"/>
      <c r="H114" s="84"/>
      <c r="I114" s="85">
        <f>SUM(I115)</f>
        <v>14711.7</v>
      </c>
      <c r="J114" s="86">
        <f t="shared" si="27"/>
        <v>0.00679105575346126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9.25" customHeight="1">
      <c r="A115" s="50" t="s">
        <v>236</v>
      </c>
      <c r="B115" s="101" t="s">
        <v>54</v>
      </c>
      <c r="C115" s="67">
        <v>94342</v>
      </c>
      <c r="D115" s="87" t="s">
        <v>237</v>
      </c>
      <c r="E115" s="34" t="s">
        <v>70</v>
      </c>
      <c r="F115" s="105">
        <v>145</v>
      </c>
      <c r="G115" s="38">
        <v>78.76</v>
      </c>
      <c r="H115" s="39">
        <f>ROUND((G115*($G$5+1)),2)</f>
        <v>101.46</v>
      </c>
      <c r="I115" s="39">
        <f>ROUND(F115*H115,2)</f>
        <v>14711.7</v>
      </c>
      <c r="J115" s="40">
        <f t="shared" si="27"/>
        <v>0.00679105575346126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295" t="s">
        <v>238</v>
      </c>
      <c r="B116" s="79"/>
      <c r="C116" s="80"/>
      <c r="D116" s="88" t="s">
        <v>242</v>
      </c>
      <c r="E116" s="82"/>
      <c r="F116" s="106"/>
      <c r="G116" s="89"/>
      <c r="H116" s="84"/>
      <c r="I116" s="85">
        <f>SUM(I117:I128)</f>
        <v>103664.21</v>
      </c>
      <c r="J116" s="86">
        <f t="shared" si="27"/>
        <v>0.047852350832909604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9.25" customHeight="1">
      <c r="A117" s="294" t="s">
        <v>239</v>
      </c>
      <c r="B117" s="34" t="s">
        <v>54</v>
      </c>
      <c r="C117" s="101">
        <v>93358</v>
      </c>
      <c r="D117" s="87" t="s">
        <v>185</v>
      </c>
      <c r="E117" s="34" t="s">
        <v>70</v>
      </c>
      <c r="F117" s="90">
        <v>19</v>
      </c>
      <c r="G117" s="38">
        <v>67.6</v>
      </c>
      <c r="H117" s="39">
        <f aca="true" t="shared" si="28" ref="H117">ROUND((G117*($G$5+1)),2)</f>
        <v>87.08</v>
      </c>
      <c r="I117" s="39">
        <f aca="true" t="shared" si="29" ref="I117">ROUND(F117*H117,2)</f>
        <v>1654.52</v>
      </c>
      <c r="J117" s="40">
        <f t="shared" si="27"/>
        <v>0.0007637416182505573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31.5" customHeight="1">
      <c r="A118" s="294" t="s">
        <v>240</v>
      </c>
      <c r="B118" s="292" t="s">
        <v>37</v>
      </c>
      <c r="C118" s="67">
        <v>50035</v>
      </c>
      <c r="D118" s="291" t="s">
        <v>676</v>
      </c>
      <c r="E118" s="34" t="s">
        <v>41</v>
      </c>
      <c r="F118" s="90">
        <v>350</v>
      </c>
      <c r="G118" s="38">
        <v>64.71</v>
      </c>
      <c r="H118" s="39">
        <f aca="true" t="shared" si="30" ref="H118:H128">ROUND((G118*($G$5+1)),2)</f>
        <v>83.36</v>
      </c>
      <c r="I118" s="39">
        <f aca="true" t="shared" si="31" ref="I118:I128">ROUND(F118*H118,2)</f>
        <v>29176</v>
      </c>
      <c r="J118" s="40">
        <f t="shared" si="27"/>
        <v>0.01346790939612592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38.25" customHeight="1">
      <c r="A119" s="294" t="s">
        <v>678</v>
      </c>
      <c r="B119" s="34" t="s">
        <v>54</v>
      </c>
      <c r="C119" s="67">
        <v>94962</v>
      </c>
      <c r="D119" s="51" t="s">
        <v>74</v>
      </c>
      <c r="E119" s="52" t="s">
        <v>70</v>
      </c>
      <c r="F119" s="90">
        <v>1.5</v>
      </c>
      <c r="G119" s="38">
        <v>409.41</v>
      </c>
      <c r="H119" s="39">
        <f t="shared" si="30"/>
        <v>527.4</v>
      </c>
      <c r="I119" s="39">
        <f t="shared" si="31"/>
        <v>791.1</v>
      </c>
      <c r="J119" s="40">
        <f t="shared" si="27"/>
        <v>0.00036517902122550094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7" customHeight="1">
      <c r="A120" s="294" t="s">
        <v>679</v>
      </c>
      <c r="B120" s="34" t="s">
        <v>54</v>
      </c>
      <c r="C120" s="67">
        <v>96543</v>
      </c>
      <c r="D120" s="51" t="s">
        <v>80</v>
      </c>
      <c r="E120" s="52" t="s">
        <v>81</v>
      </c>
      <c r="F120" s="90">
        <v>350</v>
      </c>
      <c r="G120" s="38">
        <v>16.9</v>
      </c>
      <c r="H120" s="39">
        <f t="shared" si="30"/>
        <v>21.77</v>
      </c>
      <c r="I120" s="39">
        <f t="shared" si="31"/>
        <v>7619.5</v>
      </c>
      <c r="J120" s="40">
        <f t="shared" si="27"/>
        <v>0.003517231136680198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7" customHeight="1">
      <c r="A121" s="294" t="s">
        <v>680</v>
      </c>
      <c r="B121" s="34" t="s">
        <v>54</v>
      </c>
      <c r="C121" s="67">
        <v>96544</v>
      </c>
      <c r="D121" s="291" t="s">
        <v>675</v>
      </c>
      <c r="E121" s="52" t="s">
        <v>81</v>
      </c>
      <c r="F121" s="90">
        <v>137</v>
      </c>
      <c r="G121" s="38">
        <v>15.75</v>
      </c>
      <c r="H121" s="39">
        <f t="shared" si="30"/>
        <v>20.29</v>
      </c>
      <c r="I121" s="39">
        <f aca="true" t="shared" si="32" ref="I121">ROUND(F121*H121,2)</f>
        <v>2779.73</v>
      </c>
      <c r="J121" s="40">
        <f t="shared" si="27"/>
        <v>0.0012831488821529033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7" customHeight="1">
      <c r="A122" s="294" t="s">
        <v>681</v>
      </c>
      <c r="B122" s="34" t="s">
        <v>54</v>
      </c>
      <c r="C122" s="67">
        <v>96546</v>
      </c>
      <c r="D122" s="51" t="s">
        <v>85</v>
      </c>
      <c r="E122" s="52" t="s">
        <v>81</v>
      </c>
      <c r="F122" s="90">
        <v>1160</v>
      </c>
      <c r="G122" s="38">
        <v>13.08</v>
      </c>
      <c r="H122" s="39">
        <f t="shared" si="30"/>
        <v>16.85</v>
      </c>
      <c r="I122" s="39">
        <f t="shared" si="31"/>
        <v>19546</v>
      </c>
      <c r="J122" s="40">
        <f t="shared" si="27"/>
        <v>0.009022613005781369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7" customHeight="1">
      <c r="A123" s="294" t="s">
        <v>682</v>
      </c>
      <c r="B123" s="34" t="s">
        <v>54</v>
      </c>
      <c r="C123" s="67">
        <v>96545</v>
      </c>
      <c r="D123" s="51" t="s">
        <v>83</v>
      </c>
      <c r="E123" s="52" t="s">
        <v>81</v>
      </c>
      <c r="F123" s="90">
        <v>335</v>
      </c>
      <c r="G123" s="38">
        <v>14.67</v>
      </c>
      <c r="H123" s="39">
        <f t="shared" si="30"/>
        <v>18.9</v>
      </c>
      <c r="I123" s="39">
        <f t="shared" si="31"/>
        <v>6331.5</v>
      </c>
      <c r="J123" s="40">
        <f t="shared" si="27"/>
        <v>0.0029226785145863472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7" customHeight="1">
      <c r="A124" s="294" t="s">
        <v>683</v>
      </c>
      <c r="B124" s="34" t="s">
        <v>54</v>
      </c>
      <c r="C124" s="67">
        <v>96547</v>
      </c>
      <c r="D124" s="291" t="s">
        <v>673</v>
      </c>
      <c r="E124" s="52" t="s">
        <v>81</v>
      </c>
      <c r="F124" s="90">
        <v>95</v>
      </c>
      <c r="G124" s="38">
        <v>11.04</v>
      </c>
      <c r="H124" s="39">
        <f t="shared" si="30"/>
        <v>14.22</v>
      </c>
      <c r="I124" s="39">
        <f aca="true" t="shared" si="33" ref="I124">ROUND(F124*H124,2)</f>
        <v>1350.9</v>
      </c>
      <c r="J124" s="40">
        <f t="shared" si="27"/>
        <v>0.0006235878394305768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7" customHeight="1">
      <c r="A125" s="294" t="s">
        <v>684</v>
      </c>
      <c r="B125" s="34" t="s">
        <v>54</v>
      </c>
      <c r="C125" s="67">
        <v>96548</v>
      </c>
      <c r="D125" s="291" t="s">
        <v>674</v>
      </c>
      <c r="E125" s="52" t="s">
        <v>81</v>
      </c>
      <c r="F125" s="90">
        <v>49</v>
      </c>
      <c r="G125" s="38">
        <v>10.44</v>
      </c>
      <c r="H125" s="39">
        <f t="shared" si="30"/>
        <v>13.45</v>
      </c>
      <c r="I125" s="39">
        <f aca="true" t="shared" si="34" ref="I125">ROUND(F125*H125,2)</f>
        <v>659.05</v>
      </c>
      <c r="J125" s="40">
        <f t="shared" si="27"/>
        <v>0.0003042235291855219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36" customHeight="1">
      <c r="A126" s="294" t="s">
        <v>685</v>
      </c>
      <c r="B126" s="34" t="s">
        <v>54</v>
      </c>
      <c r="C126" s="67">
        <v>94971</v>
      </c>
      <c r="D126" s="51" t="s">
        <v>87</v>
      </c>
      <c r="E126" s="52" t="s">
        <v>70</v>
      </c>
      <c r="F126" s="90">
        <v>33</v>
      </c>
      <c r="G126" s="38">
        <v>546.12</v>
      </c>
      <c r="H126" s="39">
        <f t="shared" si="30"/>
        <v>703.51</v>
      </c>
      <c r="I126" s="39">
        <f t="shared" si="31"/>
        <v>23215.83</v>
      </c>
      <c r="J126" s="40">
        <f t="shared" si="27"/>
        <v>0.01071664021784556</v>
      </c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8.5" customHeight="1">
      <c r="A127" s="294" t="s">
        <v>686</v>
      </c>
      <c r="B127" s="34" t="s">
        <v>54</v>
      </c>
      <c r="C127" s="67">
        <v>103670</v>
      </c>
      <c r="D127" s="51" t="s">
        <v>89</v>
      </c>
      <c r="E127" s="52" t="s">
        <v>70</v>
      </c>
      <c r="F127" s="90">
        <f>F126</f>
        <v>33</v>
      </c>
      <c r="G127" s="38">
        <v>232.54</v>
      </c>
      <c r="H127" s="39">
        <f t="shared" si="30"/>
        <v>299.56</v>
      </c>
      <c r="I127" s="39">
        <f t="shared" si="31"/>
        <v>9885.48</v>
      </c>
      <c r="J127" s="40">
        <f t="shared" si="27"/>
        <v>0.004563228303304595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8.5" customHeight="1">
      <c r="A128" s="294" t="s">
        <v>687</v>
      </c>
      <c r="B128" s="34" t="s">
        <v>54</v>
      </c>
      <c r="C128" s="67">
        <v>98557</v>
      </c>
      <c r="D128" s="51" t="s">
        <v>91</v>
      </c>
      <c r="E128" s="52" t="s">
        <v>41</v>
      </c>
      <c r="F128" s="90">
        <v>15</v>
      </c>
      <c r="G128" s="38">
        <v>33.88</v>
      </c>
      <c r="H128" s="39">
        <f t="shared" si="30"/>
        <v>43.64</v>
      </c>
      <c r="I128" s="39">
        <f t="shared" si="31"/>
        <v>654.6</v>
      </c>
      <c r="J128" s="40">
        <f t="shared" si="27"/>
        <v>0.00030216936834055486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295" t="s">
        <v>241</v>
      </c>
      <c r="B129" s="79"/>
      <c r="C129" s="80"/>
      <c r="D129" s="88" t="s">
        <v>93</v>
      </c>
      <c r="E129" s="82"/>
      <c r="F129" s="108"/>
      <c r="G129" s="84"/>
      <c r="H129" s="84"/>
      <c r="I129" s="85">
        <f>SUM(I130:I140)</f>
        <v>57100.079999999994</v>
      </c>
      <c r="J129" s="86">
        <f t="shared" si="27"/>
        <v>0.026357921029323474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38.25" customHeight="1">
      <c r="A130" s="296" t="s">
        <v>243</v>
      </c>
      <c r="B130" s="34" t="s">
        <v>54</v>
      </c>
      <c r="C130" s="67">
        <v>103323</v>
      </c>
      <c r="D130" s="51" t="s">
        <v>95</v>
      </c>
      <c r="E130" s="52" t="s">
        <v>41</v>
      </c>
      <c r="F130" s="90">
        <v>130</v>
      </c>
      <c r="G130" s="39">
        <v>57.82</v>
      </c>
      <c r="H130" s="39">
        <f aca="true" t="shared" si="35" ref="H130:H140">ROUND((G130*($G$5+1)),2)</f>
        <v>74.48</v>
      </c>
      <c r="I130" s="39">
        <f aca="true" t="shared" si="36" ref="I130:I140">ROUND(F130*H130,2)</f>
        <v>9682.4</v>
      </c>
      <c r="J130" s="40">
        <f t="shared" si="27"/>
        <v>0.004469484711305512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38.25" customHeight="1">
      <c r="A131" s="296" t="s">
        <v>244</v>
      </c>
      <c r="B131" s="34" t="s">
        <v>54</v>
      </c>
      <c r="C131" s="67">
        <v>87873</v>
      </c>
      <c r="D131" s="51" t="s">
        <v>97</v>
      </c>
      <c r="E131" s="52" t="s">
        <v>41</v>
      </c>
      <c r="F131" s="90">
        <v>215</v>
      </c>
      <c r="G131" s="39">
        <v>5.52</v>
      </c>
      <c r="H131" s="39">
        <f t="shared" si="35"/>
        <v>7.11</v>
      </c>
      <c r="I131" s="39">
        <f t="shared" si="36"/>
        <v>1528.65</v>
      </c>
      <c r="J131" s="40">
        <f t="shared" si="27"/>
        <v>0.0007056388709346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51" customHeight="1">
      <c r="A132" s="296" t="s">
        <v>245</v>
      </c>
      <c r="B132" s="34" t="s">
        <v>54</v>
      </c>
      <c r="C132" s="67">
        <v>87536</v>
      </c>
      <c r="D132" s="51" t="s">
        <v>99</v>
      </c>
      <c r="E132" s="52" t="s">
        <v>41</v>
      </c>
      <c r="F132" s="90">
        <v>215</v>
      </c>
      <c r="G132" s="39">
        <v>39.45</v>
      </c>
      <c r="H132" s="39">
        <f t="shared" si="35"/>
        <v>50.82</v>
      </c>
      <c r="I132" s="39">
        <f t="shared" si="36"/>
        <v>10926.3</v>
      </c>
      <c r="J132" s="40">
        <f t="shared" si="27"/>
        <v>0.005043680368621148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296" t="s">
        <v>246</v>
      </c>
      <c r="B133" s="34" t="s">
        <v>37</v>
      </c>
      <c r="C133" s="67">
        <v>110763</v>
      </c>
      <c r="D133" s="51" t="s">
        <v>101</v>
      </c>
      <c r="E133" s="52" t="s">
        <v>41</v>
      </c>
      <c r="F133" s="90">
        <v>215</v>
      </c>
      <c r="G133" s="38">
        <v>44.46</v>
      </c>
      <c r="H133" s="39">
        <f t="shared" si="35"/>
        <v>57.27</v>
      </c>
      <c r="I133" s="39">
        <f t="shared" si="36"/>
        <v>12313.05</v>
      </c>
      <c r="J133" s="40">
        <f t="shared" si="27"/>
        <v>0.005683816897106123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7" customHeight="1">
      <c r="A134" s="296" t="s">
        <v>247</v>
      </c>
      <c r="B134" s="34" t="s">
        <v>54</v>
      </c>
      <c r="C134" s="67">
        <v>96130</v>
      </c>
      <c r="D134" s="51" t="s">
        <v>103</v>
      </c>
      <c r="E134" s="52" t="s">
        <v>41</v>
      </c>
      <c r="F134" s="90">
        <v>195</v>
      </c>
      <c r="G134" s="39">
        <v>15.58</v>
      </c>
      <c r="H134" s="39">
        <f t="shared" si="35"/>
        <v>20.07</v>
      </c>
      <c r="I134" s="39">
        <f t="shared" si="36"/>
        <v>3913.65</v>
      </c>
      <c r="J134" s="40">
        <f t="shared" si="27"/>
        <v>0.001806576762001241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7" customHeight="1">
      <c r="A135" s="296" t="s">
        <v>248</v>
      </c>
      <c r="B135" s="34" t="s">
        <v>54</v>
      </c>
      <c r="C135" s="67">
        <v>88489</v>
      </c>
      <c r="D135" s="51" t="s">
        <v>105</v>
      </c>
      <c r="E135" s="52" t="s">
        <v>41</v>
      </c>
      <c r="F135" s="90">
        <v>195</v>
      </c>
      <c r="G135" s="39">
        <v>13.48</v>
      </c>
      <c r="H135" s="39">
        <f t="shared" si="35"/>
        <v>17.36</v>
      </c>
      <c r="I135" s="39">
        <f t="shared" si="36"/>
        <v>3385.2</v>
      </c>
      <c r="J135" s="40">
        <f t="shared" si="27"/>
        <v>0.0015626393915466638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43.5" customHeight="1">
      <c r="A136" s="296" t="s">
        <v>249</v>
      </c>
      <c r="B136" s="34" t="s">
        <v>54</v>
      </c>
      <c r="C136" s="67">
        <v>87632</v>
      </c>
      <c r="D136" s="51" t="s">
        <v>107</v>
      </c>
      <c r="E136" s="52" t="s">
        <v>41</v>
      </c>
      <c r="F136" s="90">
        <v>100</v>
      </c>
      <c r="G136" s="39">
        <v>42.73</v>
      </c>
      <c r="H136" s="39">
        <f t="shared" si="35"/>
        <v>55.04</v>
      </c>
      <c r="I136" s="39">
        <f t="shared" si="36"/>
        <v>5504</v>
      </c>
      <c r="J136" s="40">
        <f t="shared" si="27"/>
        <v>0.002540696919258194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43.5" customHeight="1">
      <c r="A137" s="296" t="s">
        <v>250</v>
      </c>
      <c r="B137" s="34" t="s">
        <v>54</v>
      </c>
      <c r="C137" s="67">
        <v>87251</v>
      </c>
      <c r="D137" s="51" t="s">
        <v>109</v>
      </c>
      <c r="E137" s="52" t="s">
        <v>41</v>
      </c>
      <c r="F137" s="90">
        <v>20</v>
      </c>
      <c r="G137" s="39">
        <v>58.08</v>
      </c>
      <c r="H137" s="39">
        <f t="shared" si="35"/>
        <v>74.82</v>
      </c>
      <c r="I137" s="39">
        <f t="shared" si="36"/>
        <v>1496.4</v>
      </c>
      <c r="J137" s="40">
        <f t="shared" si="27"/>
        <v>0.0006907519749233215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48" customHeight="1">
      <c r="A138" s="296" t="s">
        <v>251</v>
      </c>
      <c r="B138" s="34" t="s">
        <v>54</v>
      </c>
      <c r="C138" s="62">
        <v>87269</v>
      </c>
      <c r="D138" s="91" t="s">
        <v>111</v>
      </c>
      <c r="E138" s="92" t="s">
        <v>41</v>
      </c>
      <c r="F138" s="93">
        <v>20</v>
      </c>
      <c r="G138" s="45">
        <v>66.04</v>
      </c>
      <c r="H138" s="45">
        <f t="shared" si="35"/>
        <v>85.07</v>
      </c>
      <c r="I138" s="45">
        <f t="shared" si="36"/>
        <v>1701.4</v>
      </c>
      <c r="J138" s="40">
        <f t="shared" si="27"/>
        <v>0.0007853818565454018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41.25" customHeight="1">
      <c r="A139" s="296" t="s">
        <v>252</v>
      </c>
      <c r="B139" s="34" t="s">
        <v>54</v>
      </c>
      <c r="C139" s="67">
        <v>94990</v>
      </c>
      <c r="D139" s="51" t="s">
        <v>265</v>
      </c>
      <c r="E139" s="52" t="s">
        <v>70</v>
      </c>
      <c r="F139" s="93">
        <v>0.3</v>
      </c>
      <c r="G139" s="39">
        <v>817.1</v>
      </c>
      <c r="H139" s="39">
        <f t="shared" si="35"/>
        <v>1052.59</v>
      </c>
      <c r="I139" s="45">
        <f t="shared" si="36"/>
        <v>315.78</v>
      </c>
      <c r="J139" s="40">
        <f aca="true" t="shared" si="37" ref="J139:J170">I139/$I$324</f>
        <v>0.00014576694643229514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296" t="s">
        <v>253</v>
      </c>
      <c r="B140" s="34" t="s">
        <v>54</v>
      </c>
      <c r="C140" s="67">
        <v>101747</v>
      </c>
      <c r="D140" s="51" t="s">
        <v>266</v>
      </c>
      <c r="E140" s="52" t="s">
        <v>41</v>
      </c>
      <c r="F140" s="93">
        <v>55</v>
      </c>
      <c r="G140" s="39">
        <v>89.39</v>
      </c>
      <c r="H140" s="39">
        <f t="shared" si="35"/>
        <v>115.15</v>
      </c>
      <c r="I140" s="45">
        <f t="shared" si="36"/>
        <v>6333.25</v>
      </c>
      <c r="J140" s="40">
        <f t="shared" si="37"/>
        <v>0.0029234863306489747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295" t="s">
        <v>254</v>
      </c>
      <c r="B141" s="79"/>
      <c r="C141" s="80"/>
      <c r="D141" s="88" t="s">
        <v>268</v>
      </c>
      <c r="E141" s="82"/>
      <c r="F141" s="83"/>
      <c r="G141" s="84"/>
      <c r="H141" s="84"/>
      <c r="I141" s="85">
        <f>SUM(I142:I151)</f>
        <v>8277.369999999999</v>
      </c>
      <c r="J141" s="86">
        <f t="shared" si="37"/>
        <v>0.003820909967034919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30.75" customHeight="1">
      <c r="A142" s="296" t="s">
        <v>255</v>
      </c>
      <c r="B142" s="34" t="s">
        <v>54</v>
      </c>
      <c r="C142" s="67">
        <v>91341</v>
      </c>
      <c r="D142" s="51" t="s">
        <v>115</v>
      </c>
      <c r="E142" s="52" t="s">
        <v>41</v>
      </c>
      <c r="F142" s="90">
        <v>3.57</v>
      </c>
      <c r="G142" s="39">
        <v>447.74</v>
      </c>
      <c r="H142" s="39">
        <f aca="true" t="shared" si="38" ref="H142:H151">ROUND((G142*($G$5+1)),2)</f>
        <v>576.78</v>
      </c>
      <c r="I142" s="39">
        <f aca="true" t="shared" si="39" ref="I142:I151">ROUND(F142*H142,2)</f>
        <v>2059.1</v>
      </c>
      <c r="J142" s="40">
        <f t="shared" si="37"/>
        <v>0.0009504994597464657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50.25" customHeight="1">
      <c r="A143" s="296" t="s">
        <v>256</v>
      </c>
      <c r="B143" s="34" t="s">
        <v>54</v>
      </c>
      <c r="C143" s="67">
        <v>94570</v>
      </c>
      <c r="D143" s="51" t="s">
        <v>117</v>
      </c>
      <c r="E143" s="52" t="s">
        <v>41</v>
      </c>
      <c r="F143" s="90">
        <v>2.32</v>
      </c>
      <c r="G143" s="39">
        <v>224.4</v>
      </c>
      <c r="H143" s="39">
        <f t="shared" si="38"/>
        <v>289.07</v>
      </c>
      <c r="I143" s="39">
        <f t="shared" si="39"/>
        <v>670.64</v>
      </c>
      <c r="J143" s="40">
        <f t="shared" si="37"/>
        <v>0.0003095735795660093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42.75" customHeight="1">
      <c r="A144" s="296" t="s">
        <v>257</v>
      </c>
      <c r="B144" s="34" t="s">
        <v>54</v>
      </c>
      <c r="C144" s="67">
        <v>86932</v>
      </c>
      <c r="D144" s="51" t="s">
        <v>169</v>
      </c>
      <c r="E144" s="52" t="s">
        <v>51</v>
      </c>
      <c r="F144" s="90">
        <v>2</v>
      </c>
      <c r="G144" s="39">
        <v>460.48</v>
      </c>
      <c r="H144" s="39">
        <f t="shared" si="38"/>
        <v>593.19</v>
      </c>
      <c r="I144" s="39">
        <f t="shared" si="39"/>
        <v>1186.38</v>
      </c>
      <c r="J144" s="40">
        <f t="shared" si="37"/>
        <v>0.0005476438973600176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30" customHeight="1">
      <c r="A145" s="296" t="s">
        <v>258</v>
      </c>
      <c r="B145" s="34" t="s">
        <v>54</v>
      </c>
      <c r="C145" s="67">
        <v>86903</v>
      </c>
      <c r="D145" s="51" t="s">
        <v>171</v>
      </c>
      <c r="E145" s="52" t="s">
        <v>51</v>
      </c>
      <c r="F145" s="90">
        <v>2</v>
      </c>
      <c r="G145" s="39">
        <v>308.8</v>
      </c>
      <c r="H145" s="39">
        <f t="shared" si="38"/>
        <v>397.8</v>
      </c>
      <c r="I145" s="39">
        <f t="shared" si="39"/>
        <v>795.6</v>
      </c>
      <c r="J145" s="40">
        <f t="shared" si="37"/>
        <v>0.0003672562625294003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30" customHeight="1">
      <c r="A146" s="296" t="s">
        <v>259</v>
      </c>
      <c r="B146" s="34" t="s">
        <v>54</v>
      </c>
      <c r="C146" s="67">
        <v>100869</v>
      </c>
      <c r="D146" s="51" t="s">
        <v>173</v>
      </c>
      <c r="E146" s="52" t="s">
        <v>51</v>
      </c>
      <c r="F146" s="90">
        <v>2</v>
      </c>
      <c r="G146" s="39">
        <v>328.65</v>
      </c>
      <c r="H146" s="39">
        <f t="shared" si="38"/>
        <v>423.37</v>
      </c>
      <c r="I146" s="39">
        <f t="shared" si="39"/>
        <v>846.74</v>
      </c>
      <c r="J146" s="40">
        <f t="shared" si="37"/>
        <v>0.00039086295592526946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42" customHeight="1">
      <c r="A147" s="296" t="s">
        <v>260</v>
      </c>
      <c r="B147" s="34" t="s">
        <v>54</v>
      </c>
      <c r="C147" s="62">
        <v>90830</v>
      </c>
      <c r="D147" s="91" t="s">
        <v>123</v>
      </c>
      <c r="E147" s="92" t="s">
        <v>51</v>
      </c>
      <c r="F147" s="93">
        <v>2</v>
      </c>
      <c r="G147" s="45">
        <v>154.57</v>
      </c>
      <c r="H147" s="45">
        <f t="shared" si="38"/>
        <v>199.12</v>
      </c>
      <c r="I147" s="45">
        <f t="shared" si="39"/>
        <v>398.24</v>
      </c>
      <c r="J147" s="40">
        <f t="shared" si="37"/>
        <v>0.00018383123930330362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1" customHeight="1">
      <c r="A148" s="296" t="s">
        <v>261</v>
      </c>
      <c r="B148" s="34" t="s">
        <v>37</v>
      </c>
      <c r="C148" s="67">
        <v>191517</v>
      </c>
      <c r="D148" s="51" t="s">
        <v>176</v>
      </c>
      <c r="E148" s="92" t="s">
        <v>51</v>
      </c>
      <c r="F148" s="90">
        <v>2</v>
      </c>
      <c r="G148" s="39">
        <v>98.17</v>
      </c>
      <c r="H148" s="45">
        <f t="shared" si="38"/>
        <v>126.46</v>
      </c>
      <c r="I148" s="45">
        <f t="shared" si="39"/>
        <v>252.92</v>
      </c>
      <c r="J148" s="94">
        <f t="shared" si="37"/>
        <v>0.00011675019346271482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1" customHeight="1">
      <c r="A149" s="296" t="s">
        <v>262</v>
      </c>
      <c r="B149" s="34" t="s">
        <v>37</v>
      </c>
      <c r="C149" s="67">
        <v>190795</v>
      </c>
      <c r="D149" s="51" t="s">
        <v>178</v>
      </c>
      <c r="E149" s="92" t="s">
        <v>51</v>
      </c>
      <c r="F149" s="90">
        <v>2</v>
      </c>
      <c r="G149" s="39">
        <v>98.13</v>
      </c>
      <c r="H149" s="45">
        <f t="shared" si="38"/>
        <v>126.41</v>
      </c>
      <c r="I149" s="45">
        <f t="shared" si="39"/>
        <v>252.82</v>
      </c>
      <c r="J149" s="94">
        <f t="shared" si="37"/>
        <v>0.0001167040325448504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1" customHeight="1">
      <c r="A150" s="296" t="s">
        <v>263</v>
      </c>
      <c r="B150" s="34" t="s">
        <v>37</v>
      </c>
      <c r="C150" s="67">
        <v>190797</v>
      </c>
      <c r="D150" s="51" t="s">
        <v>180</v>
      </c>
      <c r="E150" s="92" t="s">
        <v>51</v>
      </c>
      <c r="F150" s="93">
        <v>2</v>
      </c>
      <c r="G150" s="45">
        <v>74.38</v>
      </c>
      <c r="H150" s="45">
        <f t="shared" si="38"/>
        <v>95.82</v>
      </c>
      <c r="I150" s="45">
        <f t="shared" si="39"/>
        <v>191.64</v>
      </c>
      <c r="J150" s="94">
        <f t="shared" si="37"/>
        <v>8.846278299539249E-05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8" customHeight="1">
      <c r="A151" s="296" t="s">
        <v>264</v>
      </c>
      <c r="B151" s="34" t="s">
        <v>54</v>
      </c>
      <c r="C151" s="67">
        <v>99857</v>
      </c>
      <c r="D151" s="51" t="s">
        <v>270</v>
      </c>
      <c r="E151" s="52" t="s">
        <v>62</v>
      </c>
      <c r="F151" s="93">
        <v>15.69</v>
      </c>
      <c r="G151" s="39">
        <v>80.31</v>
      </c>
      <c r="H151" s="39">
        <f t="shared" si="38"/>
        <v>103.46</v>
      </c>
      <c r="I151" s="45">
        <f t="shared" si="39"/>
        <v>1623.29</v>
      </c>
      <c r="J151" s="40">
        <f t="shared" si="37"/>
        <v>0.0007493255636014959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295" t="s">
        <v>267</v>
      </c>
      <c r="B152" s="79"/>
      <c r="C152" s="80"/>
      <c r="D152" s="88" t="s">
        <v>129</v>
      </c>
      <c r="E152" s="82"/>
      <c r="F152" s="83"/>
      <c r="G152" s="84"/>
      <c r="H152" s="84"/>
      <c r="I152" s="85">
        <f>SUM(I153)</f>
        <v>68193.32</v>
      </c>
      <c r="J152" s="86">
        <f t="shared" si="37"/>
        <v>0.031478662434227506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54" customHeight="1">
      <c r="A153" s="296" t="s">
        <v>269</v>
      </c>
      <c r="B153" s="34" t="s">
        <v>54</v>
      </c>
      <c r="C153" s="67">
        <v>100773</v>
      </c>
      <c r="D153" s="51" t="s">
        <v>273</v>
      </c>
      <c r="E153" s="52" t="s">
        <v>81</v>
      </c>
      <c r="F153" s="90">
        <v>2587</v>
      </c>
      <c r="G153" s="39">
        <v>20.46</v>
      </c>
      <c r="H153" s="39">
        <f>ROUND((G153*($G$5+1)),2)</f>
        <v>26.36</v>
      </c>
      <c r="I153" s="39">
        <f>ROUND(F153*H153,2)</f>
        <v>68193.32</v>
      </c>
      <c r="J153" s="40">
        <f t="shared" si="37"/>
        <v>0.031478662434227506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295" t="s">
        <v>271</v>
      </c>
      <c r="B154" s="79"/>
      <c r="C154" s="80"/>
      <c r="D154" s="88" t="s">
        <v>135</v>
      </c>
      <c r="E154" s="82"/>
      <c r="F154" s="83"/>
      <c r="G154" s="89"/>
      <c r="H154" s="84"/>
      <c r="I154" s="85">
        <f>SUM(I155:I158)</f>
        <v>2227.5</v>
      </c>
      <c r="J154" s="86">
        <f t="shared" si="37"/>
        <v>0.0010282344454301648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30" customHeight="1">
      <c r="A155" s="296" t="s">
        <v>272</v>
      </c>
      <c r="B155" s="34" t="s">
        <v>54</v>
      </c>
      <c r="C155" s="67">
        <v>89403</v>
      </c>
      <c r="D155" s="51" t="s">
        <v>201</v>
      </c>
      <c r="E155" s="52" t="s">
        <v>62</v>
      </c>
      <c r="F155" s="90">
        <f>70</f>
        <v>70</v>
      </c>
      <c r="G155" s="38">
        <v>16.77</v>
      </c>
      <c r="H155" s="39">
        <f aca="true" t="shared" si="40" ref="H155:H158">ROUND((G155*($G$5+1)),2)</f>
        <v>21.6</v>
      </c>
      <c r="I155" s="39">
        <f aca="true" t="shared" si="41" ref="I155:I158">ROUND(F155*H155,2)</f>
        <v>1512</v>
      </c>
      <c r="J155" s="40">
        <f t="shared" si="37"/>
        <v>0.0006979530781101725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30" customHeight="1">
      <c r="A156" s="296" t="s">
        <v>688</v>
      </c>
      <c r="B156" s="34" t="s">
        <v>54</v>
      </c>
      <c r="C156" s="67">
        <v>89356</v>
      </c>
      <c r="D156" s="51" t="s">
        <v>137</v>
      </c>
      <c r="E156" s="52" t="s">
        <v>62</v>
      </c>
      <c r="F156" s="90">
        <v>20</v>
      </c>
      <c r="G156" s="38">
        <v>19.25</v>
      </c>
      <c r="H156" s="39">
        <f t="shared" si="40"/>
        <v>24.8</v>
      </c>
      <c r="I156" s="39">
        <f t="shared" si="41"/>
        <v>496</v>
      </c>
      <c r="J156" s="40">
        <f t="shared" si="37"/>
        <v>0.0002289581526075698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7.75" customHeight="1">
      <c r="A157" s="296" t="s">
        <v>689</v>
      </c>
      <c r="B157" s="34" t="s">
        <v>54</v>
      </c>
      <c r="C157" s="67">
        <v>89413</v>
      </c>
      <c r="D157" s="51" t="s">
        <v>204</v>
      </c>
      <c r="E157" s="52" t="s">
        <v>51</v>
      </c>
      <c r="F157" s="90">
        <v>2</v>
      </c>
      <c r="G157" s="38">
        <v>8.19</v>
      </c>
      <c r="H157" s="39">
        <f t="shared" si="40"/>
        <v>10.55</v>
      </c>
      <c r="I157" s="39">
        <f t="shared" si="41"/>
        <v>21.1</v>
      </c>
      <c r="J157" s="40">
        <f t="shared" si="37"/>
        <v>9.739953669394603E-06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7.75" customHeight="1">
      <c r="A158" s="296" t="s">
        <v>690</v>
      </c>
      <c r="B158" s="34" t="s">
        <v>54</v>
      </c>
      <c r="C158" s="67">
        <v>89356</v>
      </c>
      <c r="D158" s="51" t="s">
        <v>137</v>
      </c>
      <c r="E158" s="52" t="s">
        <v>62</v>
      </c>
      <c r="F158" s="90">
        <v>8</v>
      </c>
      <c r="G158" s="38">
        <v>19.25</v>
      </c>
      <c r="H158" s="39">
        <f t="shared" si="40"/>
        <v>24.8</v>
      </c>
      <c r="I158" s="39">
        <f t="shared" si="41"/>
        <v>198.4</v>
      </c>
      <c r="J158" s="40">
        <f t="shared" si="37"/>
        <v>9.158326104302793E-05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295" t="s">
        <v>274</v>
      </c>
      <c r="B159" s="79"/>
      <c r="C159" s="80"/>
      <c r="D159" s="88" t="s">
        <v>147</v>
      </c>
      <c r="E159" s="82"/>
      <c r="F159" s="83"/>
      <c r="G159" s="89"/>
      <c r="H159" s="84"/>
      <c r="I159" s="85">
        <f>SUM(I160:I170)</f>
        <v>8577.7</v>
      </c>
      <c r="J159" s="86">
        <f t="shared" si="37"/>
        <v>0.00395954505165716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39.75" customHeight="1">
      <c r="A160" s="296" t="s">
        <v>275</v>
      </c>
      <c r="B160" s="34" t="s">
        <v>54</v>
      </c>
      <c r="C160" s="67">
        <v>89712</v>
      </c>
      <c r="D160" s="51" t="s">
        <v>151</v>
      </c>
      <c r="E160" s="52" t="s">
        <v>62</v>
      </c>
      <c r="F160" s="90">
        <v>4</v>
      </c>
      <c r="G160" s="38">
        <v>26.37</v>
      </c>
      <c r="H160" s="39">
        <f aca="true" t="shared" si="42" ref="H160:H170">ROUND((G160*($G$5+1)),2)</f>
        <v>33.97</v>
      </c>
      <c r="I160" s="39">
        <f aca="true" t="shared" si="43" ref="I160:I170">ROUND(F160*H160,2)</f>
        <v>135.88</v>
      </c>
      <c r="J160" s="40">
        <f t="shared" si="37"/>
        <v>6.272345519418667E-05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36.75" customHeight="1">
      <c r="A161" s="296" t="s">
        <v>276</v>
      </c>
      <c r="B161" s="34" t="s">
        <v>54</v>
      </c>
      <c r="C161" s="67">
        <v>89714</v>
      </c>
      <c r="D161" s="51" t="s">
        <v>153</v>
      </c>
      <c r="E161" s="52" t="s">
        <v>62</v>
      </c>
      <c r="F161" s="90">
        <v>20</v>
      </c>
      <c r="G161" s="38">
        <v>50.85</v>
      </c>
      <c r="H161" s="39">
        <f t="shared" si="42"/>
        <v>65.5</v>
      </c>
      <c r="I161" s="39">
        <f t="shared" si="43"/>
        <v>1310</v>
      </c>
      <c r="J161" s="40">
        <f t="shared" si="37"/>
        <v>0.0006047080240240251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7.75" customHeight="1">
      <c r="A162" s="296" t="s">
        <v>277</v>
      </c>
      <c r="B162" s="34" t="s">
        <v>54</v>
      </c>
      <c r="C162" s="67">
        <v>89711</v>
      </c>
      <c r="D162" s="51" t="s">
        <v>149</v>
      </c>
      <c r="E162" s="52" t="s">
        <v>62</v>
      </c>
      <c r="F162" s="90">
        <v>2</v>
      </c>
      <c r="G162" s="38">
        <v>17.42</v>
      </c>
      <c r="H162" s="39">
        <f t="shared" si="42"/>
        <v>22.44</v>
      </c>
      <c r="I162" s="39">
        <f t="shared" si="43"/>
        <v>44.88</v>
      </c>
      <c r="J162" s="40">
        <f t="shared" si="37"/>
        <v>2.0717019937555914E-05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296" t="s">
        <v>278</v>
      </c>
      <c r="B163" s="34" t="s">
        <v>37</v>
      </c>
      <c r="C163" s="67">
        <v>180471</v>
      </c>
      <c r="D163" s="51" t="s">
        <v>279</v>
      </c>
      <c r="E163" s="52" t="s">
        <v>51</v>
      </c>
      <c r="F163" s="90">
        <v>4</v>
      </c>
      <c r="G163" s="38">
        <v>14.13</v>
      </c>
      <c r="H163" s="39">
        <f t="shared" si="42"/>
        <v>18.2</v>
      </c>
      <c r="I163" s="39">
        <f t="shared" si="43"/>
        <v>72.8</v>
      </c>
      <c r="J163" s="40">
        <f t="shared" si="37"/>
        <v>3.36051482053046E-05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296" t="s">
        <v>691</v>
      </c>
      <c r="B164" s="34" t="s">
        <v>37</v>
      </c>
      <c r="C164" s="67">
        <v>180474</v>
      </c>
      <c r="D164" s="51" t="s">
        <v>280</v>
      </c>
      <c r="E164" s="52" t="s">
        <v>51</v>
      </c>
      <c r="F164" s="90">
        <v>2</v>
      </c>
      <c r="G164" s="38">
        <v>24.95</v>
      </c>
      <c r="H164" s="39">
        <f t="shared" si="42"/>
        <v>32.14</v>
      </c>
      <c r="I164" s="39">
        <f t="shared" si="43"/>
        <v>64.28</v>
      </c>
      <c r="J164" s="40">
        <f t="shared" si="37"/>
        <v>2.9672238003255216E-05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296" t="s">
        <v>692</v>
      </c>
      <c r="B165" s="34" t="s">
        <v>37</v>
      </c>
      <c r="C165" s="67">
        <v>180241</v>
      </c>
      <c r="D165" s="51" t="s">
        <v>281</v>
      </c>
      <c r="E165" s="52" t="s">
        <v>51</v>
      </c>
      <c r="F165" s="90">
        <v>1</v>
      </c>
      <c r="G165" s="38">
        <v>33.88</v>
      </c>
      <c r="H165" s="39">
        <f t="shared" si="42"/>
        <v>43.64</v>
      </c>
      <c r="I165" s="39">
        <f t="shared" si="43"/>
        <v>43.64</v>
      </c>
      <c r="J165" s="40">
        <f t="shared" si="37"/>
        <v>2.014462455603699E-05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296" t="s">
        <v>693</v>
      </c>
      <c r="B166" s="34" t="s">
        <v>37</v>
      </c>
      <c r="C166" s="67">
        <v>180252</v>
      </c>
      <c r="D166" s="51" t="s">
        <v>282</v>
      </c>
      <c r="E166" s="52" t="s">
        <v>51</v>
      </c>
      <c r="F166" s="90">
        <v>3</v>
      </c>
      <c r="G166" s="38">
        <v>39.03</v>
      </c>
      <c r="H166" s="39">
        <f t="shared" si="42"/>
        <v>50.28</v>
      </c>
      <c r="I166" s="39">
        <f t="shared" si="43"/>
        <v>150.84</v>
      </c>
      <c r="J166" s="40">
        <f t="shared" si="37"/>
        <v>6.96291285067053E-05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296" t="s">
        <v>694</v>
      </c>
      <c r="B167" s="34" t="s">
        <v>37</v>
      </c>
      <c r="C167" s="67">
        <v>180093</v>
      </c>
      <c r="D167" s="51" t="s">
        <v>283</v>
      </c>
      <c r="E167" s="52" t="s">
        <v>51</v>
      </c>
      <c r="F167" s="90">
        <v>2</v>
      </c>
      <c r="G167" s="38">
        <v>30.39</v>
      </c>
      <c r="H167" s="39">
        <f t="shared" si="42"/>
        <v>39.15</v>
      </c>
      <c r="I167" s="39">
        <f t="shared" si="43"/>
        <v>78.3</v>
      </c>
      <c r="J167" s="40">
        <f t="shared" si="37"/>
        <v>3.6143998687848215E-05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39" customHeight="1">
      <c r="A168" s="296" t="s">
        <v>695</v>
      </c>
      <c r="B168" s="34" t="s">
        <v>54</v>
      </c>
      <c r="C168" s="67">
        <v>98052</v>
      </c>
      <c r="D168" s="51" t="s">
        <v>161</v>
      </c>
      <c r="E168" s="52" t="s">
        <v>51</v>
      </c>
      <c r="F168" s="90">
        <v>1</v>
      </c>
      <c r="G168" s="38">
        <v>1800.3</v>
      </c>
      <c r="H168" s="39">
        <f t="shared" si="42"/>
        <v>2319.14</v>
      </c>
      <c r="I168" s="39">
        <f t="shared" si="43"/>
        <v>2319.14</v>
      </c>
      <c r="J168" s="40">
        <f t="shared" si="37"/>
        <v>0.0010705363105611278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39" customHeight="1">
      <c r="A169" s="296" t="s">
        <v>696</v>
      </c>
      <c r="B169" s="34" t="s">
        <v>54</v>
      </c>
      <c r="C169" s="67">
        <v>98062</v>
      </c>
      <c r="D169" s="51" t="s">
        <v>163</v>
      </c>
      <c r="E169" s="52" t="s">
        <v>51</v>
      </c>
      <c r="F169" s="90">
        <v>1</v>
      </c>
      <c r="G169" s="38">
        <v>2700.43</v>
      </c>
      <c r="H169" s="39">
        <f t="shared" si="42"/>
        <v>3478.69</v>
      </c>
      <c r="I169" s="39">
        <f t="shared" si="43"/>
        <v>3478.69</v>
      </c>
      <c r="J169" s="40">
        <f t="shared" si="37"/>
        <v>0.001605795233658119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38.25" customHeight="1">
      <c r="A170" s="296" t="s">
        <v>697</v>
      </c>
      <c r="B170" s="34" t="s">
        <v>54</v>
      </c>
      <c r="C170" s="67">
        <v>98058</v>
      </c>
      <c r="D170" s="51" t="s">
        <v>165</v>
      </c>
      <c r="E170" s="52" t="s">
        <v>51</v>
      </c>
      <c r="F170" s="90">
        <v>1</v>
      </c>
      <c r="G170" s="38">
        <v>682.54</v>
      </c>
      <c r="H170" s="39">
        <f t="shared" si="42"/>
        <v>879.25</v>
      </c>
      <c r="I170" s="39">
        <f t="shared" si="43"/>
        <v>879.25</v>
      </c>
      <c r="J170" s="40">
        <f t="shared" si="37"/>
        <v>0.0004058698703229955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46">
        <v>7</v>
      </c>
      <c r="B171" s="390"/>
      <c r="C171" s="375"/>
      <c r="D171" s="293" t="s">
        <v>677</v>
      </c>
      <c r="E171" s="48"/>
      <c r="F171" s="49"/>
      <c r="G171" s="97"/>
      <c r="H171" s="97"/>
      <c r="I171" s="30">
        <f>I172</f>
        <v>220135.43999999997</v>
      </c>
      <c r="J171" s="31">
        <f aca="true" t="shared" si="44" ref="J171:J202">I171/$I$324</f>
        <v>0.10161653964890024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295" t="s">
        <v>285</v>
      </c>
      <c r="B172" s="79"/>
      <c r="C172" s="80"/>
      <c r="D172" s="88" t="s">
        <v>242</v>
      </c>
      <c r="E172" s="82"/>
      <c r="F172" s="106"/>
      <c r="G172" s="89"/>
      <c r="H172" s="84"/>
      <c r="I172" s="85">
        <f>SUM(I173:I184)</f>
        <v>220135.43999999997</v>
      </c>
      <c r="J172" s="86">
        <f t="shared" si="44"/>
        <v>0.10161653964890024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9.25" customHeight="1">
      <c r="A173" s="294" t="s">
        <v>287</v>
      </c>
      <c r="B173" s="34" t="s">
        <v>54</v>
      </c>
      <c r="C173" s="101">
        <v>93358</v>
      </c>
      <c r="D173" s="87" t="s">
        <v>185</v>
      </c>
      <c r="E173" s="34" t="s">
        <v>70</v>
      </c>
      <c r="F173" s="90">
        <v>21.5</v>
      </c>
      <c r="G173" s="38">
        <v>67.6</v>
      </c>
      <c r="H173" s="39">
        <f aca="true" t="shared" si="45" ref="H173:H184">ROUND((G173*($G$5+1)),2)</f>
        <v>87.08</v>
      </c>
      <c r="I173" s="39">
        <f aca="true" t="shared" si="46" ref="I173:I184">ROUND(F173*H173,2)</f>
        <v>1872.22</v>
      </c>
      <c r="J173" s="40">
        <f t="shared" si="44"/>
        <v>0.00086423393644142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31.5" customHeight="1">
      <c r="A174" s="294" t="s">
        <v>698</v>
      </c>
      <c r="B174" s="292" t="s">
        <v>37</v>
      </c>
      <c r="C174" s="67">
        <v>50035</v>
      </c>
      <c r="D174" s="291" t="s">
        <v>676</v>
      </c>
      <c r="E174" s="34" t="s">
        <v>41</v>
      </c>
      <c r="F174" s="90">
        <v>1000</v>
      </c>
      <c r="G174" s="38">
        <v>64.71</v>
      </c>
      <c r="H174" s="39">
        <f t="shared" si="45"/>
        <v>83.36</v>
      </c>
      <c r="I174" s="39">
        <f t="shared" si="46"/>
        <v>83360</v>
      </c>
      <c r="J174" s="40">
        <f t="shared" si="44"/>
        <v>0.03847974113178834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38.25" customHeight="1">
      <c r="A175" s="294" t="s">
        <v>699</v>
      </c>
      <c r="B175" s="34" t="s">
        <v>54</v>
      </c>
      <c r="C175" s="67">
        <v>94962</v>
      </c>
      <c r="D175" s="51" t="s">
        <v>74</v>
      </c>
      <c r="E175" s="52" t="s">
        <v>70</v>
      </c>
      <c r="F175" s="90">
        <v>0.2</v>
      </c>
      <c r="G175" s="38">
        <v>409.41</v>
      </c>
      <c r="H175" s="39">
        <f t="shared" si="45"/>
        <v>527.4</v>
      </c>
      <c r="I175" s="39">
        <f t="shared" si="46"/>
        <v>105.48</v>
      </c>
      <c r="J175" s="40">
        <f t="shared" si="44"/>
        <v>4.8690536163400126E-05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7" customHeight="1">
      <c r="A176" s="294" t="s">
        <v>700</v>
      </c>
      <c r="B176" s="34" t="s">
        <v>54</v>
      </c>
      <c r="C176" s="67">
        <v>96543</v>
      </c>
      <c r="D176" s="51" t="s">
        <v>80</v>
      </c>
      <c r="E176" s="52" t="s">
        <v>81</v>
      </c>
      <c r="F176" s="90">
        <v>930</v>
      </c>
      <c r="G176" s="38">
        <v>16.9</v>
      </c>
      <c r="H176" s="39">
        <f t="shared" si="45"/>
        <v>21.77</v>
      </c>
      <c r="I176" s="39">
        <f t="shared" si="46"/>
        <v>20246.1</v>
      </c>
      <c r="J176" s="40">
        <f t="shared" si="44"/>
        <v>0.00934578559175024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7" customHeight="1">
      <c r="A177" s="294" t="s">
        <v>701</v>
      </c>
      <c r="B177" s="34" t="s">
        <v>54</v>
      </c>
      <c r="C177" s="67">
        <v>96544</v>
      </c>
      <c r="D177" s="291" t="s">
        <v>675</v>
      </c>
      <c r="E177" s="52" t="s">
        <v>81</v>
      </c>
      <c r="F177" s="90">
        <v>120</v>
      </c>
      <c r="G177" s="38">
        <v>15.75</v>
      </c>
      <c r="H177" s="39">
        <f t="shared" si="45"/>
        <v>20.29</v>
      </c>
      <c r="I177" s="39">
        <f t="shared" si="46"/>
        <v>2434.8</v>
      </c>
      <c r="J177" s="40">
        <f t="shared" si="44"/>
        <v>0.001123926028163127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7" customHeight="1">
      <c r="A178" s="294" t="s">
        <v>702</v>
      </c>
      <c r="B178" s="34" t="s">
        <v>54</v>
      </c>
      <c r="C178" s="67">
        <v>96546</v>
      </c>
      <c r="D178" s="51" t="s">
        <v>85</v>
      </c>
      <c r="E178" s="52" t="s">
        <v>81</v>
      </c>
      <c r="F178" s="90">
        <v>2000</v>
      </c>
      <c r="G178" s="38">
        <v>13.08</v>
      </c>
      <c r="H178" s="39">
        <f t="shared" si="45"/>
        <v>16.85</v>
      </c>
      <c r="I178" s="39">
        <f t="shared" si="46"/>
        <v>33700</v>
      </c>
      <c r="J178" s="40">
        <f t="shared" si="44"/>
        <v>0.015556229320312706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7" customHeight="1">
      <c r="A179" s="294" t="s">
        <v>703</v>
      </c>
      <c r="B179" s="34" t="s">
        <v>54</v>
      </c>
      <c r="C179" s="67">
        <v>96545</v>
      </c>
      <c r="D179" s="51" t="s">
        <v>83</v>
      </c>
      <c r="E179" s="52" t="s">
        <v>81</v>
      </c>
      <c r="F179" s="90">
        <v>60</v>
      </c>
      <c r="G179" s="38">
        <v>14.67</v>
      </c>
      <c r="H179" s="39">
        <f t="shared" si="45"/>
        <v>18.9</v>
      </c>
      <c r="I179" s="39">
        <f t="shared" si="46"/>
        <v>1134</v>
      </c>
      <c r="J179" s="40">
        <f t="shared" si="44"/>
        <v>0.0005234648085826293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7" customHeight="1">
      <c r="A180" s="294" t="s">
        <v>704</v>
      </c>
      <c r="B180" s="34" t="s">
        <v>54</v>
      </c>
      <c r="C180" s="67">
        <v>96547</v>
      </c>
      <c r="D180" s="291" t="s">
        <v>673</v>
      </c>
      <c r="E180" s="52" t="s">
        <v>81</v>
      </c>
      <c r="F180" s="90">
        <v>200</v>
      </c>
      <c r="G180" s="38">
        <v>11.04</v>
      </c>
      <c r="H180" s="39">
        <f t="shared" si="45"/>
        <v>14.22</v>
      </c>
      <c r="I180" s="39">
        <f t="shared" si="46"/>
        <v>2844</v>
      </c>
      <c r="J180" s="40">
        <f t="shared" si="44"/>
        <v>0.0013128165040643721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7" customHeight="1">
      <c r="A181" s="294" t="s">
        <v>705</v>
      </c>
      <c r="B181" s="34" t="s">
        <v>54</v>
      </c>
      <c r="C181" s="67">
        <v>96548</v>
      </c>
      <c r="D181" s="291" t="s">
        <v>674</v>
      </c>
      <c r="E181" s="52" t="s">
        <v>81</v>
      </c>
      <c r="F181" s="90">
        <v>100</v>
      </c>
      <c r="G181" s="38">
        <v>10.44</v>
      </c>
      <c r="H181" s="39">
        <f t="shared" si="45"/>
        <v>13.45</v>
      </c>
      <c r="I181" s="39">
        <f t="shared" si="46"/>
        <v>1345</v>
      </c>
      <c r="J181" s="40">
        <f t="shared" si="44"/>
        <v>0.0006208643452765754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36" customHeight="1">
      <c r="A182" s="294" t="s">
        <v>706</v>
      </c>
      <c r="B182" s="34" t="s">
        <v>54</v>
      </c>
      <c r="C182" s="67">
        <v>94971</v>
      </c>
      <c r="D182" s="51" t="s">
        <v>87</v>
      </c>
      <c r="E182" s="52" t="s">
        <v>70</v>
      </c>
      <c r="F182" s="90">
        <v>72</v>
      </c>
      <c r="G182" s="38">
        <v>546.12</v>
      </c>
      <c r="H182" s="39">
        <f t="shared" si="45"/>
        <v>703.51</v>
      </c>
      <c r="I182" s="39">
        <f t="shared" si="46"/>
        <v>50652.72</v>
      </c>
      <c r="J182" s="40">
        <f t="shared" si="44"/>
        <v>0.023381760475299402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8.5" customHeight="1">
      <c r="A183" s="294" t="s">
        <v>707</v>
      </c>
      <c r="B183" s="34" t="s">
        <v>54</v>
      </c>
      <c r="C183" s="67">
        <v>103670</v>
      </c>
      <c r="D183" s="51" t="s">
        <v>89</v>
      </c>
      <c r="E183" s="52" t="s">
        <v>70</v>
      </c>
      <c r="F183" s="90">
        <v>72</v>
      </c>
      <c r="G183" s="38">
        <v>232.54</v>
      </c>
      <c r="H183" s="39">
        <f t="shared" si="45"/>
        <v>299.56</v>
      </c>
      <c r="I183" s="39">
        <f t="shared" si="46"/>
        <v>21568.32</v>
      </c>
      <c r="J183" s="40">
        <f t="shared" si="44"/>
        <v>0.009956134479937298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8.5" customHeight="1">
      <c r="A184" s="294" t="s">
        <v>708</v>
      </c>
      <c r="B184" s="34" t="s">
        <v>54</v>
      </c>
      <c r="C184" s="67">
        <v>98557</v>
      </c>
      <c r="D184" s="51" t="s">
        <v>91</v>
      </c>
      <c r="E184" s="52" t="s">
        <v>41</v>
      </c>
      <c r="F184" s="90">
        <v>20</v>
      </c>
      <c r="G184" s="38">
        <v>33.88</v>
      </c>
      <c r="H184" s="39">
        <f t="shared" si="45"/>
        <v>43.64</v>
      </c>
      <c r="I184" s="39">
        <f t="shared" si="46"/>
        <v>872.8</v>
      </c>
      <c r="J184" s="40">
        <f t="shared" si="44"/>
        <v>0.00040289249112073974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46">
        <v>8</v>
      </c>
      <c r="B185" s="390"/>
      <c r="C185" s="375"/>
      <c r="D185" s="293" t="s">
        <v>709</v>
      </c>
      <c r="E185" s="48"/>
      <c r="F185" s="49"/>
      <c r="G185" s="97"/>
      <c r="H185" s="97"/>
      <c r="I185" s="30">
        <f>I186+I197+I202+I206+I209</f>
        <v>85894.49</v>
      </c>
      <c r="J185" s="31">
        <f t="shared" si="44"/>
        <v>0.03964968497897052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295" t="s">
        <v>294</v>
      </c>
      <c r="B186" s="79"/>
      <c r="C186" s="80"/>
      <c r="D186" s="88" t="s">
        <v>242</v>
      </c>
      <c r="E186" s="82"/>
      <c r="F186" s="106"/>
      <c r="G186" s="89"/>
      <c r="H186" s="84"/>
      <c r="I186" s="85">
        <f>SUM(I187:I196)</f>
        <v>35780.24999999999</v>
      </c>
      <c r="J186" s="86">
        <f t="shared" si="44"/>
        <v>0.016516491814187496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9.25" customHeight="1">
      <c r="A187" s="296" t="s">
        <v>710</v>
      </c>
      <c r="B187" s="101" t="s">
        <v>54</v>
      </c>
      <c r="C187" s="67">
        <v>94342</v>
      </c>
      <c r="D187" s="87" t="s">
        <v>237</v>
      </c>
      <c r="E187" s="34" t="s">
        <v>70</v>
      </c>
      <c r="F187" s="105">
        <v>38</v>
      </c>
      <c r="G187" s="38">
        <v>78.76</v>
      </c>
      <c r="H187" s="39">
        <f>ROUND((G187*($G$5+1)),2)</f>
        <v>101.46</v>
      </c>
      <c r="I187" s="39">
        <f>ROUND(F187*H187,2)</f>
        <v>3855.48</v>
      </c>
      <c r="J187" s="40">
        <f t="shared" si="44"/>
        <v>0.0017797249560795026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9.25" customHeight="1">
      <c r="A188" s="296" t="s">
        <v>711</v>
      </c>
      <c r="B188" s="34" t="s">
        <v>54</v>
      </c>
      <c r="C188" s="101">
        <v>93358</v>
      </c>
      <c r="D188" s="87" t="s">
        <v>185</v>
      </c>
      <c r="E188" s="34" t="s">
        <v>70</v>
      </c>
      <c r="F188" s="90">
        <v>3.8</v>
      </c>
      <c r="G188" s="38">
        <v>67.6</v>
      </c>
      <c r="H188" s="39">
        <f aca="true" t="shared" si="47" ref="H188:H196">ROUND((G188*($G$5+1)),2)</f>
        <v>87.08</v>
      </c>
      <c r="I188" s="39">
        <f aca="true" t="shared" si="48" ref="I188:I196">ROUND(F188*H188,2)</f>
        <v>330.9</v>
      </c>
      <c r="J188" s="40">
        <f t="shared" si="44"/>
        <v>0.00015274647721339685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31.5" customHeight="1">
      <c r="A189" s="296" t="s">
        <v>712</v>
      </c>
      <c r="B189" s="292" t="s">
        <v>37</v>
      </c>
      <c r="C189" s="67">
        <v>50035</v>
      </c>
      <c r="D189" s="291" t="s">
        <v>676</v>
      </c>
      <c r="E189" s="34" t="s">
        <v>41</v>
      </c>
      <c r="F189" s="90">
        <v>89</v>
      </c>
      <c r="G189" s="38">
        <v>64.71</v>
      </c>
      <c r="H189" s="39">
        <f t="shared" si="47"/>
        <v>83.36</v>
      </c>
      <c r="I189" s="39">
        <f t="shared" si="48"/>
        <v>7419.04</v>
      </c>
      <c r="J189" s="40">
        <f t="shared" si="44"/>
        <v>0.0034246969607291625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38.25" customHeight="1">
      <c r="A190" s="296" t="s">
        <v>713</v>
      </c>
      <c r="B190" s="34" t="s">
        <v>54</v>
      </c>
      <c r="C190" s="67">
        <v>94962</v>
      </c>
      <c r="D190" s="51" t="s">
        <v>74</v>
      </c>
      <c r="E190" s="52" t="s">
        <v>70</v>
      </c>
      <c r="F190" s="90">
        <v>0.4</v>
      </c>
      <c r="G190" s="38">
        <v>409.41</v>
      </c>
      <c r="H190" s="39">
        <f t="shared" si="47"/>
        <v>527.4</v>
      </c>
      <c r="I190" s="39">
        <f t="shared" si="48"/>
        <v>210.96</v>
      </c>
      <c r="J190" s="40">
        <f t="shared" si="44"/>
        <v>9.738107232680025E-05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7" customHeight="1">
      <c r="A191" s="296" t="s">
        <v>714</v>
      </c>
      <c r="B191" s="34" t="s">
        <v>54</v>
      </c>
      <c r="C191" s="67">
        <v>96544</v>
      </c>
      <c r="D191" s="291" t="s">
        <v>675</v>
      </c>
      <c r="E191" s="52" t="s">
        <v>81</v>
      </c>
      <c r="F191" s="90">
        <v>33</v>
      </c>
      <c r="G191" s="38">
        <v>15.75</v>
      </c>
      <c r="H191" s="39">
        <f t="shared" si="47"/>
        <v>20.29</v>
      </c>
      <c r="I191" s="39">
        <f t="shared" si="48"/>
        <v>669.57</v>
      </c>
      <c r="J191" s="40">
        <f t="shared" si="44"/>
        <v>0.0003090796577448599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7" customHeight="1">
      <c r="A192" s="296" t="s">
        <v>715</v>
      </c>
      <c r="B192" s="34" t="s">
        <v>54</v>
      </c>
      <c r="C192" s="67">
        <v>96546</v>
      </c>
      <c r="D192" s="51" t="s">
        <v>85</v>
      </c>
      <c r="E192" s="52" t="s">
        <v>81</v>
      </c>
      <c r="F192" s="90">
        <v>280</v>
      </c>
      <c r="G192" s="38">
        <v>13.08</v>
      </c>
      <c r="H192" s="39">
        <f t="shared" si="47"/>
        <v>16.85</v>
      </c>
      <c r="I192" s="39">
        <f t="shared" si="48"/>
        <v>4718</v>
      </c>
      <c r="J192" s="40">
        <f t="shared" si="44"/>
        <v>0.002177872104843779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7" customHeight="1">
      <c r="A193" s="296" t="s">
        <v>716</v>
      </c>
      <c r="B193" s="34" t="s">
        <v>54</v>
      </c>
      <c r="C193" s="67">
        <v>96545</v>
      </c>
      <c r="D193" s="51" t="s">
        <v>83</v>
      </c>
      <c r="E193" s="52" t="s">
        <v>81</v>
      </c>
      <c r="F193" s="90">
        <v>360</v>
      </c>
      <c r="G193" s="38">
        <v>14.67</v>
      </c>
      <c r="H193" s="39">
        <f t="shared" si="47"/>
        <v>18.9</v>
      </c>
      <c r="I193" s="39">
        <f t="shared" si="48"/>
        <v>6804</v>
      </c>
      <c r="J193" s="40">
        <f t="shared" si="44"/>
        <v>0.003140788851495776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7" customHeight="1">
      <c r="A194" s="296" t="s">
        <v>717</v>
      </c>
      <c r="B194" s="34" t="s">
        <v>54</v>
      </c>
      <c r="C194" s="67">
        <v>96543</v>
      </c>
      <c r="D194" s="51" t="s">
        <v>80</v>
      </c>
      <c r="E194" s="52" t="s">
        <v>81</v>
      </c>
      <c r="F194" s="90">
        <v>80</v>
      </c>
      <c r="G194" s="38">
        <v>16.9</v>
      </c>
      <c r="H194" s="39">
        <f t="shared" si="47"/>
        <v>21.77</v>
      </c>
      <c r="I194" s="39">
        <f t="shared" si="48"/>
        <v>1741.6</v>
      </c>
      <c r="J194" s="40">
        <f t="shared" si="44"/>
        <v>0.0008039385455269023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36" customHeight="1">
      <c r="A195" s="296" t="s">
        <v>718</v>
      </c>
      <c r="B195" s="34" t="s">
        <v>54</v>
      </c>
      <c r="C195" s="67">
        <v>94971</v>
      </c>
      <c r="D195" s="51" t="s">
        <v>87</v>
      </c>
      <c r="E195" s="52" t="s">
        <v>70</v>
      </c>
      <c r="F195" s="90">
        <v>10</v>
      </c>
      <c r="G195" s="38">
        <v>546.12</v>
      </c>
      <c r="H195" s="39">
        <f t="shared" si="47"/>
        <v>703.51</v>
      </c>
      <c r="I195" s="39">
        <f t="shared" si="48"/>
        <v>7035.1</v>
      </c>
      <c r="J195" s="40">
        <f t="shared" si="44"/>
        <v>0.003247466732680473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8.5" customHeight="1">
      <c r="A196" s="296" t="s">
        <v>719</v>
      </c>
      <c r="B196" s="34" t="s">
        <v>54</v>
      </c>
      <c r="C196" s="67">
        <v>103670</v>
      </c>
      <c r="D196" s="51" t="s">
        <v>89</v>
      </c>
      <c r="E196" s="52" t="s">
        <v>70</v>
      </c>
      <c r="F196" s="90">
        <v>10</v>
      </c>
      <c r="G196" s="38">
        <v>232.54</v>
      </c>
      <c r="H196" s="39">
        <f t="shared" si="47"/>
        <v>299.56</v>
      </c>
      <c r="I196" s="39">
        <f t="shared" si="48"/>
        <v>2995.6</v>
      </c>
      <c r="J196" s="40">
        <f t="shared" si="44"/>
        <v>0.001382796455546847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295" t="s">
        <v>296</v>
      </c>
      <c r="B197" s="79"/>
      <c r="C197" s="80"/>
      <c r="D197" s="298" t="s">
        <v>129</v>
      </c>
      <c r="E197" s="82"/>
      <c r="F197" s="106"/>
      <c r="G197" s="89"/>
      <c r="H197" s="84"/>
      <c r="I197" s="85">
        <f>SUM(I198:I201)</f>
        <v>31065.339999999997</v>
      </c>
      <c r="J197" s="86">
        <f t="shared" si="44"/>
        <v>0.01434004608170573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8.75" customHeight="1">
      <c r="A198" s="297" t="s">
        <v>720</v>
      </c>
      <c r="B198" s="299" t="s">
        <v>37</v>
      </c>
      <c r="C198" s="67">
        <v>71360</v>
      </c>
      <c r="D198" s="291" t="s">
        <v>722</v>
      </c>
      <c r="E198" s="52" t="s">
        <v>81</v>
      </c>
      <c r="F198" s="90">
        <v>630</v>
      </c>
      <c r="G198" s="38">
        <v>25.07</v>
      </c>
      <c r="H198" s="39">
        <f aca="true" t="shared" si="49" ref="H198">ROUND((G198*($G$5+1)),2)</f>
        <v>32.3</v>
      </c>
      <c r="I198" s="39">
        <f aca="true" t="shared" si="50" ref="I198">ROUND(F198*H198,2)</f>
        <v>20349</v>
      </c>
      <c r="J198" s="40">
        <f t="shared" si="44"/>
        <v>0.009393285176232738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8.75" customHeight="1">
      <c r="A199" s="297" t="s">
        <v>721</v>
      </c>
      <c r="B199" s="300" t="s">
        <v>37</v>
      </c>
      <c r="C199" s="302">
        <v>71465</v>
      </c>
      <c r="D199" s="301" t="s">
        <v>723</v>
      </c>
      <c r="E199" s="304" t="s">
        <v>724</v>
      </c>
      <c r="F199" s="305">
        <v>70.4</v>
      </c>
      <c r="G199" s="306">
        <v>48.33</v>
      </c>
      <c r="H199" s="39">
        <f aca="true" t="shared" si="51" ref="H199:H203">ROUND((G199*($G$5+1)),2)</f>
        <v>62.26</v>
      </c>
      <c r="I199" s="39">
        <f aca="true" t="shared" si="52" ref="I199:I201">ROUND(F199*H199,2)</f>
        <v>4383.1</v>
      </c>
      <c r="J199" s="40">
        <f t="shared" si="44"/>
        <v>0.002023279190915805</v>
      </c>
      <c r="K199" s="303"/>
      <c r="L199" s="303"/>
      <c r="M199" s="303"/>
      <c r="N199" s="303"/>
      <c r="O199" s="303"/>
      <c r="P199" s="303"/>
      <c r="Q199" s="303"/>
      <c r="R199" s="303"/>
      <c r="S199" s="303"/>
      <c r="T199" s="22"/>
      <c r="U199" s="22"/>
      <c r="V199" s="22"/>
      <c r="W199" s="22"/>
      <c r="X199" s="22"/>
      <c r="Y199" s="22"/>
      <c r="Z199" s="22"/>
    </row>
    <row r="200" spans="1:26" s="289" customFormat="1" ht="18.75" customHeight="1">
      <c r="A200" s="316" t="s">
        <v>725</v>
      </c>
      <c r="B200" s="315" t="s">
        <v>37</v>
      </c>
      <c r="C200" s="316">
        <v>70031</v>
      </c>
      <c r="D200" s="314" t="s">
        <v>726</v>
      </c>
      <c r="E200" s="318" t="s">
        <v>622</v>
      </c>
      <c r="F200" s="320">
        <v>29.700000000000003</v>
      </c>
      <c r="G200" s="321">
        <v>81.42</v>
      </c>
      <c r="H200" s="39">
        <f t="shared" si="51"/>
        <v>104.89</v>
      </c>
      <c r="I200" s="39">
        <f t="shared" si="52"/>
        <v>3115.23</v>
      </c>
      <c r="J200" s="40">
        <f t="shared" si="44"/>
        <v>0.001438018761588064</v>
      </c>
      <c r="K200" s="317"/>
      <c r="L200" s="317"/>
      <c r="M200" s="317"/>
      <c r="N200" s="317"/>
      <c r="O200" s="317"/>
      <c r="P200" s="317"/>
      <c r="Q200" s="317"/>
      <c r="R200" s="317"/>
      <c r="S200" s="317"/>
      <c r="T200" s="22"/>
      <c r="U200" s="22"/>
      <c r="V200" s="22"/>
      <c r="W200" s="22"/>
      <c r="X200" s="22"/>
      <c r="Y200" s="22"/>
      <c r="Z200" s="22"/>
    </row>
    <row r="201" spans="1:26" s="289" customFormat="1" ht="18.75" customHeight="1">
      <c r="A201" s="316" t="s">
        <v>727</v>
      </c>
      <c r="B201" s="315" t="s">
        <v>37</v>
      </c>
      <c r="C201" s="316">
        <v>70277</v>
      </c>
      <c r="D201" s="319" t="s">
        <v>728</v>
      </c>
      <c r="E201" s="318" t="s">
        <v>622</v>
      </c>
      <c r="F201" s="320">
        <v>29.86</v>
      </c>
      <c r="G201" s="321">
        <v>83.66</v>
      </c>
      <c r="H201" s="39">
        <f t="shared" si="51"/>
        <v>107.77</v>
      </c>
      <c r="I201" s="39">
        <f t="shared" si="52"/>
        <v>3218.01</v>
      </c>
      <c r="J201" s="40">
        <f t="shared" si="44"/>
        <v>0.0014854629529691245</v>
      </c>
      <c r="K201" s="317"/>
      <c r="L201" s="317"/>
      <c r="M201" s="317"/>
      <c r="N201" s="317"/>
      <c r="O201" s="317"/>
      <c r="P201" s="317"/>
      <c r="Q201" s="317"/>
      <c r="R201" s="317"/>
      <c r="S201" s="317"/>
      <c r="T201" s="22"/>
      <c r="U201" s="22"/>
      <c r="V201" s="22"/>
      <c r="W201" s="22"/>
      <c r="X201" s="22"/>
      <c r="Y201" s="22"/>
      <c r="Z201" s="22"/>
    </row>
    <row r="202" spans="1:26" s="289" customFormat="1" ht="15.75" customHeight="1">
      <c r="A202" s="295" t="s">
        <v>298</v>
      </c>
      <c r="B202" s="79"/>
      <c r="C202" s="80"/>
      <c r="D202" s="298" t="s">
        <v>206</v>
      </c>
      <c r="E202" s="82"/>
      <c r="F202" s="106"/>
      <c r="G202" s="89"/>
      <c r="H202" s="84"/>
      <c r="I202" s="85">
        <f>SUM(I203:I206)</f>
        <v>6079.83</v>
      </c>
      <c r="J202" s="86">
        <f t="shared" si="44"/>
        <v>0.0028065053325969378</v>
      </c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s="289" customFormat="1" ht="26.25" customHeight="1">
      <c r="A203" s="327" t="s">
        <v>734</v>
      </c>
      <c r="B203" s="323" t="s">
        <v>54</v>
      </c>
      <c r="C203" s="325">
        <v>102706</v>
      </c>
      <c r="D203" s="328" t="s">
        <v>290</v>
      </c>
      <c r="E203" s="326" t="s">
        <v>62</v>
      </c>
      <c r="F203" s="324">
        <v>80</v>
      </c>
      <c r="G203" s="329">
        <v>12.38</v>
      </c>
      <c r="H203" s="39">
        <f t="shared" si="51"/>
        <v>15.95</v>
      </c>
      <c r="I203" s="39">
        <f aca="true" t="shared" si="53" ref="I203">ROUND(F203*H203,2)</f>
        <v>1276</v>
      </c>
      <c r="J203" s="40">
        <f aca="true" t="shared" si="54" ref="J203:J210">I203/$I$324</f>
        <v>0.000589013311950119</v>
      </c>
      <c r="K203" s="322"/>
      <c r="L203" s="322"/>
      <c r="M203" s="322"/>
      <c r="N203" s="322"/>
      <c r="O203" s="322"/>
      <c r="P203" s="322"/>
      <c r="Q203" s="322"/>
      <c r="R203" s="322"/>
      <c r="S203" s="322"/>
      <c r="T203" s="22"/>
      <c r="U203" s="22"/>
      <c r="V203" s="22"/>
      <c r="W203" s="22"/>
      <c r="X203" s="22"/>
      <c r="Y203" s="22"/>
      <c r="Z203" s="22"/>
    </row>
    <row r="204" spans="1:26" s="289" customFormat="1" ht="26.25" customHeight="1">
      <c r="A204" s="332" t="s">
        <v>735</v>
      </c>
      <c r="B204" s="323" t="s">
        <v>54</v>
      </c>
      <c r="C204" s="325">
        <v>97895</v>
      </c>
      <c r="D204" s="328" t="s">
        <v>291</v>
      </c>
      <c r="E204" s="326" t="s">
        <v>51</v>
      </c>
      <c r="F204" s="324">
        <v>2</v>
      </c>
      <c r="G204" s="329">
        <v>160.19</v>
      </c>
      <c r="H204" s="39">
        <f aca="true" t="shared" si="55" ref="H204:H205">ROUND((G204*($G$5+1)),2)</f>
        <v>206.36</v>
      </c>
      <c r="I204" s="39">
        <f aca="true" t="shared" si="56" ref="I204:I205">ROUND(F204*H204,2)</f>
        <v>412.72</v>
      </c>
      <c r="J204" s="40">
        <f t="shared" si="54"/>
        <v>0.00019051534021007302</v>
      </c>
      <c r="K204" s="322"/>
      <c r="L204" s="322"/>
      <c r="M204" s="322"/>
      <c r="N204" s="322"/>
      <c r="O204" s="322"/>
      <c r="P204" s="322"/>
      <c r="Q204" s="322"/>
      <c r="R204" s="322"/>
      <c r="S204" s="322"/>
      <c r="T204" s="22"/>
      <c r="U204" s="22"/>
      <c r="V204" s="22"/>
      <c r="W204" s="22"/>
      <c r="X204" s="22"/>
      <c r="Y204" s="22"/>
      <c r="Z204" s="22"/>
    </row>
    <row r="205" spans="1:26" s="289" customFormat="1" ht="26.25" customHeight="1">
      <c r="A205" s="332" t="s">
        <v>736</v>
      </c>
      <c r="B205" s="323" t="s">
        <v>54</v>
      </c>
      <c r="C205" s="325">
        <v>89512</v>
      </c>
      <c r="D205" s="328" t="s">
        <v>212</v>
      </c>
      <c r="E205" s="326" t="s">
        <v>62</v>
      </c>
      <c r="F205" s="324">
        <v>12</v>
      </c>
      <c r="G205" s="329">
        <v>64.68</v>
      </c>
      <c r="H205" s="39">
        <f t="shared" si="55"/>
        <v>83.32</v>
      </c>
      <c r="I205" s="39">
        <f t="shared" si="56"/>
        <v>999.84</v>
      </c>
      <c r="J205" s="40">
        <f t="shared" si="54"/>
        <v>0.00046153532117571087</v>
      </c>
      <c r="K205" s="322"/>
      <c r="L205" s="322"/>
      <c r="M205" s="322"/>
      <c r="N205" s="322"/>
      <c r="O205" s="322"/>
      <c r="P205" s="322"/>
      <c r="Q205" s="322"/>
      <c r="R205" s="322"/>
      <c r="S205" s="322"/>
      <c r="T205" s="22"/>
      <c r="U205" s="22"/>
      <c r="V205" s="22"/>
      <c r="W205" s="22"/>
      <c r="X205" s="22"/>
      <c r="Y205" s="22"/>
      <c r="Z205" s="22"/>
    </row>
    <row r="206" spans="1:26" s="289" customFormat="1" ht="18.75" customHeight="1">
      <c r="A206" s="340" t="s">
        <v>300</v>
      </c>
      <c r="B206" s="386"/>
      <c r="C206" s="387"/>
      <c r="D206" s="341" t="s">
        <v>729</v>
      </c>
      <c r="E206" s="342"/>
      <c r="F206" s="343"/>
      <c r="G206" s="344"/>
      <c r="H206" s="344"/>
      <c r="I206" s="85">
        <f>SUM(I207:I208)</f>
        <v>3391.2699999999995</v>
      </c>
      <c r="J206" s="86">
        <f t="shared" si="54"/>
        <v>0.0015654413592610346</v>
      </c>
      <c r="K206" s="335"/>
      <c r="L206" s="335"/>
      <c r="M206" s="335"/>
      <c r="N206" s="335"/>
      <c r="O206" s="335"/>
      <c r="P206" s="335"/>
      <c r="Q206" s="335"/>
      <c r="R206" s="335"/>
      <c r="S206" s="335"/>
      <c r="T206" s="22"/>
      <c r="U206" s="22"/>
      <c r="V206" s="22"/>
      <c r="W206" s="22"/>
      <c r="X206" s="22"/>
      <c r="Y206" s="22"/>
      <c r="Z206" s="22"/>
    </row>
    <row r="207" spans="1:26" s="289" customFormat="1" ht="18.75" customHeight="1">
      <c r="A207" s="333" t="s">
        <v>733</v>
      </c>
      <c r="B207" s="331" t="s">
        <v>37</v>
      </c>
      <c r="C207" s="334">
        <v>130110</v>
      </c>
      <c r="D207" s="338" t="s">
        <v>730</v>
      </c>
      <c r="E207" s="330" t="s">
        <v>724</v>
      </c>
      <c r="F207" s="347">
        <v>28.27</v>
      </c>
      <c r="G207" s="345">
        <v>36.15</v>
      </c>
      <c r="H207" s="39">
        <f aca="true" t="shared" si="57" ref="H207">ROUND((G207*($G$5+1)),2)</f>
        <v>46.57</v>
      </c>
      <c r="I207" s="39">
        <f aca="true" t="shared" si="58" ref="I207">ROUND(F207*H207,2)</f>
        <v>1316.53</v>
      </c>
      <c r="J207" s="40">
        <f t="shared" si="54"/>
        <v>0.0006077223319605723</v>
      </c>
      <c r="K207" s="336"/>
      <c r="L207" s="339"/>
      <c r="M207" s="339"/>
      <c r="N207" s="339"/>
      <c r="O207" s="339"/>
      <c r="P207" s="339"/>
      <c r="Q207" s="339"/>
      <c r="R207" s="384"/>
      <c r="S207" s="384"/>
      <c r="T207" s="22"/>
      <c r="U207" s="22"/>
      <c r="V207" s="22"/>
      <c r="W207" s="22"/>
      <c r="X207" s="22"/>
      <c r="Y207" s="22"/>
      <c r="Z207" s="22"/>
    </row>
    <row r="208" spans="1:26" s="289" customFormat="1" ht="42.75" customHeight="1">
      <c r="A208" s="333" t="s">
        <v>737</v>
      </c>
      <c r="B208" s="331" t="s">
        <v>54</v>
      </c>
      <c r="C208" s="334">
        <v>87248</v>
      </c>
      <c r="D208" s="338" t="s">
        <v>731</v>
      </c>
      <c r="E208" s="330" t="s">
        <v>724</v>
      </c>
      <c r="F208" s="347">
        <v>28.27</v>
      </c>
      <c r="G208" s="345">
        <v>56.97</v>
      </c>
      <c r="H208" s="39">
        <f aca="true" t="shared" si="59" ref="H208">ROUND((G208*($G$5+1)),2)</f>
        <v>73.39</v>
      </c>
      <c r="I208" s="39">
        <f aca="true" t="shared" si="60" ref="I208">ROUND(F208*H208,2)</f>
        <v>2074.74</v>
      </c>
      <c r="J208" s="40">
        <f t="shared" si="54"/>
        <v>0.0009577190273004623</v>
      </c>
      <c r="K208" s="336"/>
      <c r="L208" s="339"/>
      <c r="M208" s="339"/>
      <c r="N208" s="339"/>
      <c r="O208" s="339"/>
      <c r="P208" s="339"/>
      <c r="Q208" s="339"/>
      <c r="R208" s="385"/>
      <c r="S208" s="385"/>
      <c r="T208" s="22"/>
      <c r="U208" s="22"/>
      <c r="V208" s="22"/>
      <c r="W208" s="22"/>
      <c r="X208" s="22"/>
      <c r="Y208" s="22"/>
      <c r="Z208" s="22"/>
    </row>
    <row r="209" spans="1:26" s="289" customFormat="1" ht="18.75" customHeight="1">
      <c r="A209" s="333" t="s">
        <v>302</v>
      </c>
      <c r="B209" s="386"/>
      <c r="C209" s="387"/>
      <c r="D209" s="341" t="s">
        <v>418</v>
      </c>
      <c r="E209" s="342"/>
      <c r="F209" s="343"/>
      <c r="G209" s="344"/>
      <c r="H209" s="344"/>
      <c r="I209" s="85">
        <f>SUM(I210)</f>
        <v>9577.8</v>
      </c>
      <c r="J209" s="86">
        <f t="shared" si="54"/>
        <v>0.004421200391219318</v>
      </c>
      <c r="K209" s="335"/>
      <c r="L209" s="335"/>
      <c r="M209" s="335"/>
      <c r="N209" s="335"/>
      <c r="O209" s="335"/>
      <c r="P209" s="335"/>
      <c r="Q209" s="335"/>
      <c r="R209" s="335"/>
      <c r="S209" s="335"/>
      <c r="T209" s="22"/>
      <c r="U209" s="22"/>
      <c r="V209" s="22"/>
      <c r="W209" s="22"/>
      <c r="X209" s="22"/>
      <c r="Y209" s="22"/>
      <c r="Z209" s="22"/>
    </row>
    <row r="210" spans="1:26" ht="28.5" customHeight="1">
      <c r="A210" s="333" t="s">
        <v>738</v>
      </c>
      <c r="B210" s="331" t="s">
        <v>37</v>
      </c>
      <c r="C210" s="334">
        <v>241470</v>
      </c>
      <c r="D210" s="338" t="s">
        <v>732</v>
      </c>
      <c r="E210" s="330" t="s">
        <v>724</v>
      </c>
      <c r="F210" s="347">
        <v>19.65</v>
      </c>
      <c r="G210" s="345">
        <v>378.37</v>
      </c>
      <c r="H210" s="39">
        <f aca="true" t="shared" si="61" ref="H210">ROUND((G210*($G$5+1)),2)</f>
        <v>487.42</v>
      </c>
      <c r="I210" s="39">
        <f aca="true" t="shared" si="62" ref="I210">ROUND(F210*H210,2)</f>
        <v>9577.8</v>
      </c>
      <c r="J210" s="40">
        <f t="shared" si="54"/>
        <v>0.004421200391219318</v>
      </c>
      <c r="K210" s="346"/>
      <c r="L210" s="339"/>
      <c r="M210" s="339"/>
      <c r="N210" s="339"/>
      <c r="O210" s="339"/>
      <c r="P210" s="339"/>
      <c r="Q210" s="339"/>
      <c r="R210" s="337"/>
      <c r="S210" s="337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46">
        <v>9</v>
      </c>
      <c r="B211" s="390"/>
      <c r="C211" s="375"/>
      <c r="D211" s="47" t="s">
        <v>284</v>
      </c>
      <c r="E211" s="48"/>
      <c r="F211" s="49"/>
      <c r="G211" s="97"/>
      <c r="H211" s="97"/>
      <c r="I211" s="30">
        <f>I212+I214+I216</f>
        <v>59810</v>
      </c>
      <c r="J211" s="31">
        <f aca="true" t="shared" si="63" ref="J211:J242">I211/$I$324</f>
        <v>0.027608844974715222</v>
      </c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78" t="s">
        <v>304</v>
      </c>
      <c r="B212" s="79"/>
      <c r="C212" s="80"/>
      <c r="D212" s="88" t="s">
        <v>286</v>
      </c>
      <c r="E212" s="82"/>
      <c r="F212" s="108"/>
      <c r="G212" s="84"/>
      <c r="H212" s="84"/>
      <c r="I212" s="85">
        <f>SUM(I213)</f>
        <v>9036.72</v>
      </c>
      <c r="J212" s="86">
        <f t="shared" si="63"/>
        <v>0.004171432896838464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67" t="s">
        <v>306</v>
      </c>
      <c r="B213" s="34" t="s">
        <v>37</v>
      </c>
      <c r="C213" s="34">
        <v>260278</v>
      </c>
      <c r="D213" s="51" t="s">
        <v>288</v>
      </c>
      <c r="E213" s="52" t="s">
        <v>41</v>
      </c>
      <c r="F213" s="105">
        <v>198</v>
      </c>
      <c r="G213" s="38">
        <v>35.43</v>
      </c>
      <c r="H213" s="39">
        <f>ROUND((G213*($G$5+1)),2)</f>
        <v>45.64</v>
      </c>
      <c r="I213" s="39">
        <f>ROUND(F213*H213,2)</f>
        <v>9036.72</v>
      </c>
      <c r="J213" s="40">
        <f t="shared" si="63"/>
        <v>0.004171432896838464</v>
      </c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78" t="s">
        <v>310</v>
      </c>
      <c r="B214" s="79"/>
      <c r="C214" s="80"/>
      <c r="D214" s="88" t="s">
        <v>289</v>
      </c>
      <c r="E214" s="82"/>
      <c r="F214" s="108"/>
      <c r="G214" s="84"/>
      <c r="H214" s="84"/>
      <c r="I214" s="85">
        <f>SUM(I215)</f>
        <v>45290.82</v>
      </c>
      <c r="J214" s="86">
        <f t="shared" si="63"/>
        <v>0.02090665822032656</v>
      </c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50" t="s">
        <v>311</v>
      </c>
      <c r="B215" s="389" t="str">
        <f>CPU!B109</f>
        <v>CPU - 011</v>
      </c>
      <c r="C215" s="375"/>
      <c r="D215" s="51" t="s">
        <v>284</v>
      </c>
      <c r="E215" s="52" t="s">
        <v>51</v>
      </c>
      <c r="F215" s="53">
        <v>3</v>
      </c>
      <c r="G215" s="39">
        <f>CPU!G117</f>
        <v>11719.42</v>
      </c>
      <c r="H215" s="39">
        <f>ROUND((G215*($G$5+1)),2)</f>
        <v>15096.94</v>
      </c>
      <c r="I215" s="39">
        <f>ROUND(F215*H215,2)</f>
        <v>45290.82</v>
      </c>
      <c r="J215" s="40">
        <f t="shared" si="63"/>
        <v>0.02090665822032656</v>
      </c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78" t="s">
        <v>318</v>
      </c>
      <c r="B216" s="79"/>
      <c r="C216" s="80"/>
      <c r="D216" s="88" t="s">
        <v>206</v>
      </c>
      <c r="E216" s="82"/>
      <c r="F216" s="108"/>
      <c r="G216" s="84"/>
      <c r="H216" s="84"/>
      <c r="I216" s="85">
        <f>SUM(I217:I220)</f>
        <v>5482.46</v>
      </c>
      <c r="J216" s="86">
        <f t="shared" si="63"/>
        <v>0.002530753857550196</v>
      </c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7" customHeight="1">
      <c r="A217" s="50" t="s">
        <v>319</v>
      </c>
      <c r="B217" s="34" t="s">
        <v>54</v>
      </c>
      <c r="C217" s="67">
        <v>102706</v>
      </c>
      <c r="D217" s="51" t="s">
        <v>290</v>
      </c>
      <c r="E217" s="52" t="s">
        <v>62</v>
      </c>
      <c r="F217" s="90">
        <v>50</v>
      </c>
      <c r="G217" s="38">
        <v>12.38</v>
      </c>
      <c r="H217" s="39">
        <f aca="true" t="shared" si="64" ref="H217:H220">ROUND((G217*($G$5+1)),2)</f>
        <v>15.95</v>
      </c>
      <c r="I217" s="39">
        <f aca="true" t="shared" si="65" ref="I217:I220">ROUND(F217*H217,2)</f>
        <v>797.5</v>
      </c>
      <c r="J217" s="40">
        <f t="shared" si="63"/>
        <v>0.0003681333199688244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7" customHeight="1">
      <c r="A218" s="50" t="s">
        <v>320</v>
      </c>
      <c r="B218" s="34" t="s">
        <v>54</v>
      </c>
      <c r="C218" s="67">
        <v>89512</v>
      </c>
      <c r="D218" s="51" t="s">
        <v>212</v>
      </c>
      <c r="E218" s="52" t="s">
        <v>62</v>
      </c>
      <c r="F218" s="90">
        <v>45</v>
      </c>
      <c r="G218" s="38">
        <v>64.68</v>
      </c>
      <c r="H218" s="39">
        <f t="shared" si="64"/>
        <v>83.32</v>
      </c>
      <c r="I218" s="39">
        <f t="shared" si="65"/>
        <v>3749.4</v>
      </c>
      <c r="J218" s="40">
        <f t="shared" si="63"/>
        <v>0.0017307574544089157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7" customHeight="1">
      <c r="A219" s="50" t="s">
        <v>321</v>
      </c>
      <c r="B219" s="34" t="s">
        <v>54</v>
      </c>
      <c r="C219" s="67">
        <v>97895</v>
      </c>
      <c r="D219" s="51" t="s">
        <v>291</v>
      </c>
      <c r="E219" s="52" t="s">
        <v>51</v>
      </c>
      <c r="F219" s="90">
        <v>2</v>
      </c>
      <c r="G219" s="38">
        <v>160.19</v>
      </c>
      <c r="H219" s="39">
        <f t="shared" si="64"/>
        <v>206.36</v>
      </c>
      <c r="I219" s="39">
        <f t="shared" si="65"/>
        <v>412.72</v>
      </c>
      <c r="J219" s="40">
        <f t="shared" si="63"/>
        <v>0.00019051534021007302</v>
      </c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8" customHeight="1">
      <c r="A220" s="50" t="s">
        <v>739</v>
      </c>
      <c r="B220" s="389" t="s">
        <v>292</v>
      </c>
      <c r="C220" s="375"/>
      <c r="D220" s="51" t="str">
        <f>CPU!C45</f>
        <v>GRELHA DE FERRO FUNDIDO 30X30CM</v>
      </c>
      <c r="E220" s="52" t="s">
        <v>51</v>
      </c>
      <c r="F220" s="90">
        <v>4</v>
      </c>
      <c r="G220" s="39">
        <f>CPU!G50</f>
        <v>101.47</v>
      </c>
      <c r="H220" s="39">
        <f t="shared" si="64"/>
        <v>130.71</v>
      </c>
      <c r="I220" s="39">
        <f t="shared" si="65"/>
        <v>522.84</v>
      </c>
      <c r="J220" s="40">
        <f t="shared" si="63"/>
        <v>0.00024134774296238266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46">
        <v>10</v>
      </c>
      <c r="B221" s="390"/>
      <c r="C221" s="375"/>
      <c r="D221" s="47" t="s">
        <v>293</v>
      </c>
      <c r="E221" s="48"/>
      <c r="F221" s="49"/>
      <c r="G221" s="97"/>
      <c r="H221" s="97"/>
      <c r="I221" s="30">
        <f>SUM(I222:I229)</f>
        <v>92295.22</v>
      </c>
      <c r="J221" s="31">
        <f t="shared" si="63"/>
        <v>0.042604320696994415</v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8.75" customHeight="1">
      <c r="A222" s="296" t="s">
        <v>326</v>
      </c>
      <c r="B222" s="109" t="s">
        <v>54</v>
      </c>
      <c r="C222" s="110">
        <v>98504</v>
      </c>
      <c r="D222" s="111" t="s">
        <v>295</v>
      </c>
      <c r="E222" s="112" t="s">
        <v>41</v>
      </c>
      <c r="F222" s="105">
        <v>1300</v>
      </c>
      <c r="G222" s="113">
        <v>11.49</v>
      </c>
      <c r="H222" s="114">
        <f aca="true" t="shared" si="66" ref="H222:H229">ROUND((G222*($G$5+1)),2)</f>
        <v>14.8</v>
      </c>
      <c r="I222" s="114">
        <f aca="true" t="shared" si="67" ref="I222:I229">ROUND(F222*H222,2)</f>
        <v>19240</v>
      </c>
      <c r="J222" s="115">
        <f t="shared" si="63"/>
        <v>0.008881360597116215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8.75" customHeight="1">
      <c r="A223" s="296" t="s">
        <v>741</v>
      </c>
      <c r="B223" s="109" t="s">
        <v>54</v>
      </c>
      <c r="C223" s="67">
        <v>98509</v>
      </c>
      <c r="D223" s="51" t="s">
        <v>297</v>
      </c>
      <c r="E223" s="52" t="s">
        <v>51</v>
      </c>
      <c r="F223" s="105">
        <v>100</v>
      </c>
      <c r="G223" s="38">
        <v>37.8</v>
      </c>
      <c r="H223" s="39">
        <f t="shared" si="66"/>
        <v>48.69</v>
      </c>
      <c r="I223" s="39">
        <f t="shared" si="67"/>
        <v>4869</v>
      </c>
      <c r="J223" s="115">
        <f t="shared" si="63"/>
        <v>0.0022475750908190675</v>
      </c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8.5" customHeight="1">
      <c r="A224" s="296" t="s">
        <v>742</v>
      </c>
      <c r="B224" s="109" t="s">
        <v>54</v>
      </c>
      <c r="C224" s="67">
        <v>98510</v>
      </c>
      <c r="D224" s="51" t="s">
        <v>299</v>
      </c>
      <c r="E224" s="52" t="s">
        <v>51</v>
      </c>
      <c r="F224" s="105">
        <v>40</v>
      </c>
      <c r="G224" s="38">
        <v>58.11</v>
      </c>
      <c r="H224" s="39">
        <f t="shared" si="66"/>
        <v>74.86</v>
      </c>
      <c r="I224" s="39">
        <f t="shared" si="67"/>
        <v>2994.4</v>
      </c>
      <c r="J224" s="115">
        <f t="shared" si="63"/>
        <v>0.001382242524532474</v>
      </c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39" customHeight="1">
      <c r="A225" s="296" t="s">
        <v>743</v>
      </c>
      <c r="B225" s="109" t="s">
        <v>54</v>
      </c>
      <c r="C225" s="67">
        <v>103315</v>
      </c>
      <c r="D225" s="51" t="s">
        <v>301</v>
      </c>
      <c r="E225" s="52" t="s">
        <v>41</v>
      </c>
      <c r="F225" s="105">
        <v>47.19</v>
      </c>
      <c r="G225" s="38">
        <v>208.15</v>
      </c>
      <c r="H225" s="39">
        <f t="shared" si="66"/>
        <v>268.14</v>
      </c>
      <c r="I225" s="39">
        <v>12652.72</v>
      </c>
      <c r="J225" s="115">
        <f t="shared" si="63"/>
        <v>0.0058406116868162305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0.25" customHeight="1">
      <c r="A226" s="296" t="s">
        <v>744</v>
      </c>
      <c r="B226" s="389" t="str">
        <f>CPU!B52</f>
        <v>CPU - 006</v>
      </c>
      <c r="C226" s="375"/>
      <c r="D226" s="51" t="str">
        <f>CPU!C52</f>
        <v>BANCO DE MADEIRA C/ESTRUTURA DE FERRO - L=3,00 M</v>
      </c>
      <c r="E226" s="52" t="s">
        <v>51</v>
      </c>
      <c r="F226" s="90">
        <v>25</v>
      </c>
      <c r="G226" s="39">
        <f>CPU!G56</f>
        <v>943.19</v>
      </c>
      <c r="H226" s="39">
        <f t="shared" si="66"/>
        <v>1215.02</v>
      </c>
      <c r="I226" s="39">
        <f t="shared" si="67"/>
        <v>30375.5</v>
      </c>
      <c r="J226" s="115">
        <f t="shared" si="63"/>
        <v>0.014021609605909752</v>
      </c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0.25" customHeight="1">
      <c r="A227" s="296" t="s">
        <v>614</v>
      </c>
      <c r="B227" s="389" t="str">
        <f>CPU!B58</f>
        <v>CPU - 007</v>
      </c>
      <c r="C227" s="375"/>
      <c r="D227" s="51" t="str">
        <f>CPU!C58</f>
        <v>BANCO DE CONCRETO EM L COM ASSENTO EM MADEIRA</v>
      </c>
      <c r="E227" s="52" t="s">
        <v>51</v>
      </c>
      <c r="F227" s="90">
        <v>10</v>
      </c>
      <c r="G227" s="39">
        <f>CPU!G69</f>
        <v>884.36</v>
      </c>
      <c r="H227" s="39">
        <f t="shared" si="66"/>
        <v>1139.23</v>
      </c>
      <c r="I227" s="39">
        <f t="shared" si="67"/>
        <v>11392.3</v>
      </c>
      <c r="J227" s="115">
        <f t="shared" si="63"/>
        <v>0.00525879024586939</v>
      </c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296" t="s">
        <v>745</v>
      </c>
      <c r="B228" s="388" t="str">
        <f>CPU!B71</f>
        <v>CPU - 008</v>
      </c>
      <c r="C228" s="375"/>
      <c r="D228" s="51" t="str">
        <f>CPU!C71</f>
        <v>BANCO DE CONCRETO CURVO COM ENCOSTO E ASSENTO EM MADEIRA</v>
      </c>
      <c r="E228" s="52" t="s">
        <v>62</v>
      </c>
      <c r="F228" s="90">
        <v>15</v>
      </c>
      <c r="G228" s="39">
        <f>CPU!G82</f>
        <v>473.13999999999993</v>
      </c>
      <c r="H228" s="39">
        <f t="shared" si="66"/>
        <v>609.5</v>
      </c>
      <c r="I228" s="39">
        <f t="shared" si="67"/>
        <v>9142.5</v>
      </c>
      <c r="J228" s="115">
        <f t="shared" si="63"/>
        <v>0.004220261915755458</v>
      </c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7" customHeight="1">
      <c r="A229" s="296" t="s">
        <v>746</v>
      </c>
      <c r="B229" s="388" t="str">
        <f>CPU!B84</f>
        <v>CPU - 009</v>
      </c>
      <c r="C229" s="375"/>
      <c r="D229" s="51" t="str">
        <f>CPU!C84</f>
        <v>JARDINEIRA EM ALVENARIA REBOCACA E IMPERMEABILIZADA COM H = 0,15</v>
      </c>
      <c r="E229" s="52" t="s">
        <v>62</v>
      </c>
      <c r="F229" s="90">
        <v>40</v>
      </c>
      <c r="G229" s="39">
        <f>CPU!G90</f>
        <v>31.61</v>
      </c>
      <c r="H229" s="39">
        <f t="shared" si="66"/>
        <v>40.72</v>
      </c>
      <c r="I229" s="39">
        <f t="shared" si="67"/>
        <v>1628.8</v>
      </c>
      <c r="J229" s="115">
        <f t="shared" si="63"/>
        <v>0.000751869030175826</v>
      </c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46">
        <v>11</v>
      </c>
      <c r="B230" s="390"/>
      <c r="C230" s="375"/>
      <c r="D230" s="47" t="s">
        <v>303</v>
      </c>
      <c r="E230" s="48"/>
      <c r="F230" s="49"/>
      <c r="G230" s="97"/>
      <c r="H230" s="97"/>
      <c r="I230" s="30">
        <f>I231+I242+I253+I249</f>
        <v>290538.37</v>
      </c>
      <c r="J230" s="31">
        <f t="shared" si="63"/>
        <v>0.13411517834035197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310" t="s">
        <v>328</v>
      </c>
      <c r="B231" s="79"/>
      <c r="C231" s="80"/>
      <c r="D231" s="116" t="s">
        <v>305</v>
      </c>
      <c r="E231" s="82"/>
      <c r="F231" s="108"/>
      <c r="G231" s="84"/>
      <c r="H231" s="84"/>
      <c r="I231" s="85">
        <f>SUM(I232:I241)</f>
        <v>23894.65</v>
      </c>
      <c r="J231" s="86">
        <f t="shared" si="63"/>
        <v>0.01102998976049288</v>
      </c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7" customHeight="1">
      <c r="A232" s="296" t="s">
        <v>330</v>
      </c>
      <c r="B232" s="101" t="s">
        <v>54</v>
      </c>
      <c r="C232" s="67">
        <v>93358</v>
      </c>
      <c r="D232" s="87" t="s">
        <v>185</v>
      </c>
      <c r="E232" s="34" t="s">
        <v>70</v>
      </c>
      <c r="F232" s="53">
        <v>5.88</v>
      </c>
      <c r="G232" s="38">
        <v>67.6</v>
      </c>
      <c r="H232" s="39">
        <f aca="true" t="shared" si="68" ref="H232:H241">ROUND((G232*($G$5+1)),2)</f>
        <v>87.08</v>
      </c>
      <c r="I232" s="39">
        <v>511.88</v>
      </c>
      <c r="J232" s="40">
        <f t="shared" si="63"/>
        <v>0.00023628850636444118</v>
      </c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7" customHeight="1">
      <c r="A233" s="296" t="s">
        <v>332</v>
      </c>
      <c r="B233" s="101" t="s">
        <v>54</v>
      </c>
      <c r="C233" s="67">
        <v>96534</v>
      </c>
      <c r="D233" s="87" t="s">
        <v>76</v>
      </c>
      <c r="E233" s="34" t="s">
        <v>41</v>
      </c>
      <c r="F233" s="53">
        <v>30</v>
      </c>
      <c r="G233" s="38">
        <v>74.65</v>
      </c>
      <c r="H233" s="39">
        <f t="shared" si="68"/>
        <v>96.16</v>
      </c>
      <c r="I233" s="39">
        <f aca="true" t="shared" si="69" ref="I233:I241">ROUND(F233*H233,2)</f>
        <v>2884.8</v>
      </c>
      <c r="J233" s="40">
        <f t="shared" si="63"/>
        <v>0.0013316501585530593</v>
      </c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7" customHeight="1">
      <c r="A234" s="296" t="s">
        <v>334</v>
      </c>
      <c r="B234" s="101" t="s">
        <v>54</v>
      </c>
      <c r="C234" s="67">
        <v>96536</v>
      </c>
      <c r="D234" s="51" t="s">
        <v>78</v>
      </c>
      <c r="E234" s="52" t="s">
        <v>41</v>
      </c>
      <c r="F234" s="53">
        <v>55</v>
      </c>
      <c r="G234" s="38">
        <v>64.47</v>
      </c>
      <c r="H234" s="39">
        <f t="shared" si="68"/>
        <v>83.05</v>
      </c>
      <c r="I234" s="39">
        <f t="shared" si="69"/>
        <v>4567.75</v>
      </c>
      <c r="J234" s="40">
        <f t="shared" si="63"/>
        <v>0.0021085153257524736</v>
      </c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36.75" customHeight="1">
      <c r="A235" s="296" t="s">
        <v>336</v>
      </c>
      <c r="B235" s="34" t="s">
        <v>54</v>
      </c>
      <c r="C235" s="67">
        <v>94962</v>
      </c>
      <c r="D235" s="51" t="s">
        <v>74</v>
      </c>
      <c r="E235" s="52" t="s">
        <v>70</v>
      </c>
      <c r="F235" s="53">
        <v>1.5</v>
      </c>
      <c r="G235" s="38">
        <v>409.41</v>
      </c>
      <c r="H235" s="39">
        <f t="shared" si="68"/>
        <v>527.4</v>
      </c>
      <c r="I235" s="39">
        <f t="shared" si="69"/>
        <v>791.1</v>
      </c>
      <c r="J235" s="40">
        <f t="shared" si="63"/>
        <v>0.00036517902122550094</v>
      </c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42" customHeight="1">
      <c r="A236" s="296" t="s">
        <v>338</v>
      </c>
      <c r="B236" s="34" t="s">
        <v>54</v>
      </c>
      <c r="C236" s="67">
        <v>92759</v>
      </c>
      <c r="D236" s="51" t="s">
        <v>307</v>
      </c>
      <c r="E236" s="52" t="s">
        <v>81</v>
      </c>
      <c r="F236" s="53">
        <v>100</v>
      </c>
      <c r="G236" s="38">
        <v>14.49</v>
      </c>
      <c r="H236" s="39">
        <f t="shared" si="68"/>
        <v>18.67</v>
      </c>
      <c r="I236" s="39">
        <f t="shared" si="69"/>
        <v>1867</v>
      </c>
      <c r="J236" s="40">
        <f t="shared" si="63"/>
        <v>0.0008618243365288968</v>
      </c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42" customHeight="1">
      <c r="A237" s="296" t="s">
        <v>340</v>
      </c>
      <c r="B237" s="34" t="s">
        <v>54</v>
      </c>
      <c r="C237" s="67">
        <v>92761</v>
      </c>
      <c r="D237" s="51" t="s">
        <v>308</v>
      </c>
      <c r="E237" s="52" t="s">
        <v>81</v>
      </c>
      <c r="F237" s="53">
        <v>270</v>
      </c>
      <c r="G237" s="38">
        <v>13.28</v>
      </c>
      <c r="H237" s="39">
        <f t="shared" si="68"/>
        <v>17.11</v>
      </c>
      <c r="I237" s="39">
        <f t="shared" si="69"/>
        <v>4619.7</v>
      </c>
      <c r="J237" s="40">
        <f t="shared" si="63"/>
        <v>0.0021324959225830446</v>
      </c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42" customHeight="1">
      <c r="A238" s="296" t="s">
        <v>342</v>
      </c>
      <c r="B238" s="34" t="s">
        <v>54</v>
      </c>
      <c r="C238" s="67">
        <v>92762</v>
      </c>
      <c r="D238" s="51" t="s">
        <v>309</v>
      </c>
      <c r="E238" s="52" t="s">
        <v>81</v>
      </c>
      <c r="F238" s="53">
        <v>100</v>
      </c>
      <c r="G238" s="38">
        <v>11.98</v>
      </c>
      <c r="H238" s="39">
        <f t="shared" si="68"/>
        <v>15.43</v>
      </c>
      <c r="I238" s="39">
        <f t="shared" si="69"/>
        <v>1543</v>
      </c>
      <c r="J238" s="40">
        <f t="shared" si="63"/>
        <v>0.0007122629626481456</v>
      </c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36.75" customHeight="1">
      <c r="A239" s="296" t="s">
        <v>344</v>
      </c>
      <c r="B239" s="34" t="s">
        <v>54</v>
      </c>
      <c r="C239" s="67">
        <v>94971</v>
      </c>
      <c r="D239" s="51" t="s">
        <v>87</v>
      </c>
      <c r="E239" s="52" t="s">
        <v>70</v>
      </c>
      <c r="F239" s="53">
        <v>6</v>
      </c>
      <c r="G239" s="38">
        <v>546.12</v>
      </c>
      <c r="H239" s="39">
        <f t="shared" si="68"/>
        <v>703.51</v>
      </c>
      <c r="I239" s="39">
        <f t="shared" si="69"/>
        <v>4221.06</v>
      </c>
      <c r="J239" s="40">
        <f t="shared" si="63"/>
        <v>0.0019484800396082837</v>
      </c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8.5" customHeight="1">
      <c r="A240" s="296" t="s">
        <v>346</v>
      </c>
      <c r="B240" s="34" t="s">
        <v>54</v>
      </c>
      <c r="C240" s="67">
        <v>103670</v>
      </c>
      <c r="D240" s="51" t="s">
        <v>89</v>
      </c>
      <c r="E240" s="52" t="s">
        <v>70</v>
      </c>
      <c r="F240" s="53">
        <v>6</v>
      </c>
      <c r="G240" s="38">
        <v>232.54</v>
      </c>
      <c r="H240" s="39">
        <f t="shared" si="68"/>
        <v>299.56</v>
      </c>
      <c r="I240" s="39">
        <f t="shared" si="69"/>
        <v>1797.36</v>
      </c>
      <c r="J240" s="40">
        <f t="shared" si="63"/>
        <v>0.0008296778733281082</v>
      </c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8.5" customHeight="1">
      <c r="A241" s="296" t="s">
        <v>348</v>
      </c>
      <c r="B241" s="34" t="s">
        <v>54</v>
      </c>
      <c r="C241" s="67">
        <v>98557</v>
      </c>
      <c r="D241" s="51" t="s">
        <v>91</v>
      </c>
      <c r="E241" s="52" t="s">
        <v>41</v>
      </c>
      <c r="F241" s="53">
        <v>25</v>
      </c>
      <c r="G241" s="38">
        <v>33.88</v>
      </c>
      <c r="H241" s="39">
        <f t="shared" si="68"/>
        <v>43.64</v>
      </c>
      <c r="I241" s="39">
        <f t="shared" si="69"/>
        <v>1091</v>
      </c>
      <c r="J241" s="40">
        <f t="shared" si="63"/>
        <v>0.0005036156139009247</v>
      </c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310" t="s">
        <v>381</v>
      </c>
      <c r="B242" s="79"/>
      <c r="C242" s="80"/>
      <c r="D242" s="116" t="s">
        <v>93</v>
      </c>
      <c r="E242" s="82"/>
      <c r="F242" s="108"/>
      <c r="G242" s="89"/>
      <c r="H242" s="84"/>
      <c r="I242" s="85">
        <f>SUM(I243:I248)</f>
        <v>244889.88</v>
      </c>
      <c r="J242" s="86">
        <f t="shared" si="63"/>
        <v>0.11304341636509971</v>
      </c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296" t="s">
        <v>383</v>
      </c>
      <c r="B243" s="34" t="s">
        <v>37</v>
      </c>
      <c r="C243" s="67">
        <v>110141</v>
      </c>
      <c r="D243" s="51" t="s">
        <v>312</v>
      </c>
      <c r="E243" s="52" t="s">
        <v>70</v>
      </c>
      <c r="F243" s="90">
        <v>51</v>
      </c>
      <c r="G243" s="38">
        <v>515.12</v>
      </c>
      <c r="H243" s="39">
        <f aca="true" t="shared" si="70" ref="H243:H248">ROUND((G243*($G$5+1)),2)</f>
        <v>663.58</v>
      </c>
      <c r="I243" s="39">
        <f aca="true" t="shared" si="71" ref="I243:I248">ROUND(F243*H243,2)</f>
        <v>33842.58</v>
      </c>
      <c r="J243" s="40">
        <f aca="true" t="shared" si="72" ref="J243:J274">I243/$I$324</f>
        <v>0.01562204555700381</v>
      </c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5.5" customHeight="1">
      <c r="A244" s="296" t="s">
        <v>385</v>
      </c>
      <c r="B244" s="34" t="s">
        <v>37</v>
      </c>
      <c r="C244" s="67">
        <v>130626</v>
      </c>
      <c r="D244" s="51" t="s">
        <v>313</v>
      </c>
      <c r="E244" s="52" t="s">
        <v>41</v>
      </c>
      <c r="F244" s="53">
        <v>510</v>
      </c>
      <c r="G244" s="38">
        <v>113.08</v>
      </c>
      <c r="H244" s="39">
        <f t="shared" si="70"/>
        <v>145.67</v>
      </c>
      <c r="I244" s="39">
        <f t="shared" si="71"/>
        <v>74291.7</v>
      </c>
      <c r="J244" s="40">
        <f t="shared" si="72"/>
        <v>0.03429373061708829</v>
      </c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296" t="s">
        <v>387</v>
      </c>
      <c r="B245" s="34" t="s">
        <v>37</v>
      </c>
      <c r="C245" s="67">
        <v>260651</v>
      </c>
      <c r="D245" s="51" t="s">
        <v>314</v>
      </c>
      <c r="E245" s="290" t="s">
        <v>62</v>
      </c>
      <c r="F245" s="53">
        <v>90</v>
      </c>
      <c r="G245" s="38">
        <v>353.87</v>
      </c>
      <c r="H245" s="39">
        <f t="shared" si="70"/>
        <v>455.85</v>
      </c>
      <c r="I245" s="39">
        <f t="shared" si="71"/>
        <v>41026.5</v>
      </c>
      <c r="J245" s="40">
        <f t="shared" si="72"/>
        <v>0.018938208967650125</v>
      </c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60" customHeight="1">
      <c r="A246" s="296" t="s">
        <v>389</v>
      </c>
      <c r="B246" s="34" t="s">
        <v>54</v>
      </c>
      <c r="C246" s="67">
        <v>102364</v>
      </c>
      <c r="D246" s="51" t="s">
        <v>315</v>
      </c>
      <c r="E246" s="52" t="s">
        <v>41</v>
      </c>
      <c r="F246" s="53">
        <v>260</v>
      </c>
      <c r="G246" s="38">
        <v>216.41</v>
      </c>
      <c r="H246" s="39">
        <f t="shared" si="70"/>
        <v>278.78</v>
      </c>
      <c r="I246" s="39">
        <f t="shared" si="71"/>
        <v>72482.8</v>
      </c>
      <c r="J246" s="40">
        <f t="shared" si="72"/>
        <v>0.033458725773838634</v>
      </c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35.25" customHeight="1">
      <c r="A247" s="296" t="s">
        <v>391</v>
      </c>
      <c r="B247" s="34" t="s">
        <v>54</v>
      </c>
      <c r="C247" s="67">
        <v>102491</v>
      </c>
      <c r="D247" s="51" t="s">
        <v>316</v>
      </c>
      <c r="E247" s="52" t="s">
        <v>41</v>
      </c>
      <c r="F247" s="53">
        <v>510</v>
      </c>
      <c r="G247" s="38">
        <v>16.37</v>
      </c>
      <c r="H247" s="39">
        <f t="shared" si="70"/>
        <v>21.09</v>
      </c>
      <c r="I247" s="39">
        <f t="shared" si="71"/>
        <v>10755.9</v>
      </c>
      <c r="J247" s="40">
        <f t="shared" si="72"/>
        <v>0.0049650221645801615</v>
      </c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296" t="s">
        <v>393</v>
      </c>
      <c r="B248" s="34" t="s">
        <v>37</v>
      </c>
      <c r="C248" s="67">
        <v>150131</v>
      </c>
      <c r="D248" s="51" t="s">
        <v>317</v>
      </c>
      <c r="E248" s="52" t="s">
        <v>41</v>
      </c>
      <c r="F248" s="53">
        <v>260</v>
      </c>
      <c r="G248" s="38">
        <v>37.29</v>
      </c>
      <c r="H248" s="39">
        <f t="shared" si="70"/>
        <v>48.04</v>
      </c>
      <c r="I248" s="39">
        <f t="shared" si="71"/>
        <v>12490.4</v>
      </c>
      <c r="J248" s="40">
        <f t="shared" si="72"/>
        <v>0.005765683284938689</v>
      </c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310" t="s">
        <v>399</v>
      </c>
      <c r="B249" s="79"/>
      <c r="C249" s="80"/>
      <c r="D249" s="116" t="s">
        <v>206</v>
      </c>
      <c r="E249" s="82"/>
      <c r="F249" s="108"/>
      <c r="G249" s="89"/>
      <c r="H249" s="84"/>
      <c r="I249" s="85">
        <f>SUM(I250:I252)</f>
        <v>4144.86</v>
      </c>
      <c r="J249" s="86">
        <f t="shared" si="72"/>
        <v>0.001913305420195588</v>
      </c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7" customHeight="1">
      <c r="A250" s="296" t="s">
        <v>401</v>
      </c>
      <c r="B250" s="34" t="s">
        <v>54</v>
      </c>
      <c r="C250" s="67">
        <v>102706</v>
      </c>
      <c r="D250" s="51" t="s">
        <v>290</v>
      </c>
      <c r="E250" s="52" t="s">
        <v>62</v>
      </c>
      <c r="F250" s="90">
        <v>130</v>
      </c>
      <c r="G250" s="38">
        <v>12.38</v>
      </c>
      <c r="H250" s="39">
        <f aca="true" t="shared" si="73" ref="H250:H252">ROUND((G250*($G$5+1)),2)</f>
        <v>15.95</v>
      </c>
      <c r="I250" s="39">
        <f aca="true" t="shared" si="74" ref="I250:I252">ROUND(F250*H250,2)</f>
        <v>2073.5</v>
      </c>
      <c r="J250" s="40">
        <f t="shared" si="72"/>
        <v>0.0009571466319189436</v>
      </c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7" customHeight="1">
      <c r="A251" s="296" t="s">
        <v>403</v>
      </c>
      <c r="B251" s="34" t="s">
        <v>54</v>
      </c>
      <c r="C251" s="67">
        <v>97895</v>
      </c>
      <c r="D251" s="51" t="s">
        <v>291</v>
      </c>
      <c r="E251" s="52" t="s">
        <v>51</v>
      </c>
      <c r="F251" s="90">
        <v>6</v>
      </c>
      <c r="G251" s="38">
        <v>160.19</v>
      </c>
      <c r="H251" s="39">
        <f t="shared" si="73"/>
        <v>206.36</v>
      </c>
      <c r="I251" s="39">
        <f t="shared" si="74"/>
        <v>1238.16</v>
      </c>
      <c r="J251" s="40">
        <f t="shared" si="72"/>
        <v>0.000571546020630219</v>
      </c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7" customHeight="1">
      <c r="A252" s="296" t="s">
        <v>405</v>
      </c>
      <c r="B252" s="34" t="s">
        <v>54</v>
      </c>
      <c r="C252" s="67">
        <v>89512</v>
      </c>
      <c r="D252" s="51" t="s">
        <v>212</v>
      </c>
      <c r="E252" s="52" t="s">
        <v>62</v>
      </c>
      <c r="F252" s="90">
        <v>10</v>
      </c>
      <c r="G252" s="38">
        <v>64.68</v>
      </c>
      <c r="H252" s="39">
        <f t="shared" si="73"/>
        <v>83.32</v>
      </c>
      <c r="I252" s="39">
        <f t="shared" si="74"/>
        <v>833.2</v>
      </c>
      <c r="J252" s="40">
        <f t="shared" si="72"/>
        <v>0.00038461276764642575</v>
      </c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310" t="s">
        <v>410</v>
      </c>
      <c r="B253" s="79"/>
      <c r="C253" s="80"/>
      <c r="D253" s="116" t="s">
        <v>322</v>
      </c>
      <c r="E253" s="82"/>
      <c r="F253" s="108"/>
      <c r="G253" s="84"/>
      <c r="H253" s="84"/>
      <c r="I253" s="85">
        <f>SUM(I254)</f>
        <v>17608.98</v>
      </c>
      <c r="J253" s="86">
        <f t="shared" si="72"/>
        <v>0.0081284667945638</v>
      </c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296" t="s">
        <v>412</v>
      </c>
      <c r="B254" s="34" t="s">
        <v>37</v>
      </c>
      <c r="C254" s="67">
        <v>250610</v>
      </c>
      <c r="D254" s="51" t="s">
        <v>323</v>
      </c>
      <c r="E254" s="52" t="s">
        <v>324</v>
      </c>
      <c r="F254" s="53">
        <v>1</v>
      </c>
      <c r="G254" s="38">
        <v>13669.46</v>
      </c>
      <c r="H254" s="39">
        <f>ROUND((G254*($G$5+1)),2)</f>
        <v>17608.98</v>
      </c>
      <c r="I254" s="39">
        <f>ROUND(F254*H254,2)</f>
        <v>17608.98</v>
      </c>
      <c r="J254" s="40">
        <f t="shared" si="72"/>
        <v>0.0081284667945638</v>
      </c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" customHeight="1">
      <c r="A255" s="46">
        <v>12</v>
      </c>
      <c r="B255" s="390"/>
      <c r="C255" s="375"/>
      <c r="D255" s="47" t="s">
        <v>325</v>
      </c>
      <c r="E255" s="48"/>
      <c r="F255" s="49"/>
      <c r="G255" s="97"/>
      <c r="H255" s="97"/>
      <c r="I255" s="30">
        <f>SUM(I256)</f>
        <v>72957.49</v>
      </c>
      <c r="J255" s="31">
        <f t="shared" si="72"/>
        <v>0.033677847034849294</v>
      </c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296" t="s">
        <v>419</v>
      </c>
      <c r="B256" s="389" t="str">
        <f>CPU!B92</f>
        <v>CPU - 010</v>
      </c>
      <c r="C256" s="375"/>
      <c r="D256" s="51" t="s">
        <v>325</v>
      </c>
      <c r="E256" s="52" t="s">
        <v>51</v>
      </c>
      <c r="F256" s="53">
        <v>1</v>
      </c>
      <c r="G256" s="39">
        <f>CPU!G107</f>
        <v>56635.28</v>
      </c>
      <c r="H256" s="39">
        <f>ROUND((G256*($G$5+1)),2)</f>
        <v>72957.49</v>
      </c>
      <c r="I256" s="39">
        <f>ROUND(F256*H256,2)</f>
        <v>72957.49</v>
      </c>
      <c r="J256" s="40">
        <f t="shared" si="72"/>
        <v>0.033677847034849294</v>
      </c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46">
        <v>13</v>
      </c>
      <c r="B257" s="46"/>
      <c r="C257" s="46"/>
      <c r="D257" s="47" t="s">
        <v>327</v>
      </c>
      <c r="E257" s="48"/>
      <c r="F257" s="49"/>
      <c r="G257" s="97"/>
      <c r="H257" s="97"/>
      <c r="I257" s="30">
        <f>I258+I299+I310+I317</f>
        <v>362943.91</v>
      </c>
      <c r="J257" s="31">
        <f t="shared" si="72"/>
        <v>0.16753824018904853</v>
      </c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311" t="s">
        <v>422</v>
      </c>
      <c r="B258" s="391"/>
      <c r="C258" s="378"/>
      <c r="D258" s="117" t="s">
        <v>329</v>
      </c>
      <c r="E258" s="118"/>
      <c r="F258" s="119"/>
      <c r="G258" s="120"/>
      <c r="H258" s="120"/>
      <c r="I258" s="85">
        <f>SUM(I259:I298)</f>
        <v>339082.19999999995</v>
      </c>
      <c r="J258" s="86">
        <f t="shared" si="72"/>
        <v>0.15652345583490018</v>
      </c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32.25" customHeight="1">
      <c r="A259" s="296" t="s">
        <v>747</v>
      </c>
      <c r="B259" s="34" t="s">
        <v>54</v>
      </c>
      <c r="C259" s="67">
        <v>91926</v>
      </c>
      <c r="D259" s="51" t="s">
        <v>331</v>
      </c>
      <c r="E259" s="52" t="s">
        <v>62</v>
      </c>
      <c r="F259" s="90">
        <v>100</v>
      </c>
      <c r="G259" s="38">
        <v>4.12</v>
      </c>
      <c r="H259" s="39">
        <f aca="true" t="shared" si="75" ref="H259:H298">ROUND((G259*($G$5+1)),2)</f>
        <v>5.31</v>
      </c>
      <c r="I259" s="39">
        <f aca="true" t="shared" si="76" ref="I259:I298">ROUND(F259*H259,2)</f>
        <v>531</v>
      </c>
      <c r="J259" s="40">
        <f t="shared" si="72"/>
        <v>0.0002451144738601201</v>
      </c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32.25" customHeight="1">
      <c r="A260" s="296" t="s">
        <v>748</v>
      </c>
      <c r="B260" s="34" t="s">
        <v>54</v>
      </c>
      <c r="C260" s="67">
        <v>91926</v>
      </c>
      <c r="D260" s="51" t="s">
        <v>333</v>
      </c>
      <c r="E260" s="52" t="s">
        <v>62</v>
      </c>
      <c r="F260" s="90">
        <v>250</v>
      </c>
      <c r="G260" s="38">
        <v>4.12</v>
      </c>
      <c r="H260" s="39">
        <f t="shared" si="75"/>
        <v>5.31</v>
      </c>
      <c r="I260" s="39">
        <f t="shared" si="76"/>
        <v>1327.5</v>
      </c>
      <c r="J260" s="40">
        <f t="shared" si="72"/>
        <v>0.0006127861846503002</v>
      </c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32.25" customHeight="1">
      <c r="A261" s="296" t="s">
        <v>749</v>
      </c>
      <c r="B261" s="34" t="s">
        <v>54</v>
      </c>
      <c r="C261" s="67">
        <v>91926</v>
      </c>
      <c r="D261" s="51" t="s">
        <v>335</v>
      </c>
      <c r="E261" s="52" t="s">
        <v>62</v>
      </c>
      <c r="F261" s="90">
        <v>100</v>
      </c>
      <c r="G261" s="38">
        <v>4.12</v>
      </c>
      <c r="H261" s="39">
        <f t="shared" si="75"/>
        <v>5.31</v>
      </c>
      <c r="I261" s="39">
        <f t="shared" si="76"/>
        <v>531</v>
      </c>
      <c r="J261" s="40">
        <f t="shared" si="72"/>
        <v>0.0002451144738601201</v>
      </c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44.25" customHeight="1">
      <c r="A262" s="296" t="s">
        <v>750</v>
      </c>
      <c r="B262" s="34" t="s">
        <v>54</v>
      </c>
      <c r="C262" s="67">
        <v>91926</v>
      </c>
      <c r="D262" s="51" t="s">
        <v>337</v>
      </c>
      <c r="E262" s="52" t="s">
        <v>62</v>
      </c>
      <c r="F262" s="90">
        <v>100</v>
      </c>
      <c r="G262" s="38">
        <v>4.12</v>
      </c>
      <c r="H262" s="39">
        <f t="shared" si="75"/>
        <v>5.31</v>
      </c>
      <c r="I262" s="39">
        <f t="shared" si="76"/>
        <v>531</v>
      </c>
      <c r="J262" s="40">
        <f t="shared" si="72"/>
        <v>0.0002451144738601201</v>
      </c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30" customHeight="1">
      <c r="A263" s="296" t="s">
        <v>751</v>
      </c>
      <c r="B263" s="34" t="s">
        <v>54</v>
      </c>
      <c r="C263" s="67">
        <v>91926</v>
      </c>
      <c r="D263" s="51" t="s">
        <v>339</v>
      </c>
      <c r="E263" s="52" t="s">
        <v>62</v>
      </c>
      <c r="F263" s="90">
        <v>350</v>
      </c>
      <c r="G263" s="38">
        <v>4.12</v>
      </c>
      <c r="H263" s="39">
        <f t="shared" si="75"/>
        <v>5.31</v>
      </c>
      <c r="I263" s="39">
        <f t="shared" si="76"/>
        <v>1858.5</v>
      </c>
      <c r="J263" s="40">
        <f t="shared" si="72"/>
        <v>0.0008579006585104203</v>
      </c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30" customHeight="1">
      <c r="A264" s="296" t="s">
        <v>752</v>
      </c>
      <c r="B264" s="34" t="s">
        <v>54</v>
      </c>
      <c r="C264" s="67">
        <v>91924</v>
      </c>
      <c r="D264" s="51" t="s">
        <v>341</v>
      </c>
      <c r="E264" s="52" t="s">
        <v>62</v>
      </c>
      <c r="F264" s="90">
        <v>150</v>
      </c>
      <c r="G264" s="38">
        <v>2.79</v>
      </c>
      <c r="H264" s="39">
        <f t="shared" si="75"/>
        <v>3.59</v>
      </c>
      <c r="I264" s="39">
        <f t="shared" si="76"/>
        <v>538.5</v>
      </c>
      <c r="J264" s="40">
        <f t="shared" si="72"/>
        <v>0.0002485765426999523</v>
      </c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30" customHeight="1">
      <c r="A265" s="296" t="s">
        <v>753</v>
      </c>
      <c r="B265" s="34" t="s">
        <v>54</v>
      </c>
      <c r="C265" s="67">
        <v>91940</v>
      </c>
      <c r="D265" s="51" t="s">
        <v>343</v>
      </c>
      <c r="E265" s="52" t="s">
        <v>51</v>
      </c>
      <c r="F265" s="90">
        <v>28</v>
      </c>
      <c r="G265" s="38">
        <v>13.25</v>
      </c>
      <c r="H265" s="39">
        <f t="shared" si="75"/>
        <v>17.07</v>
      </c>
      <c r="I265" s="39">
        <f t="shared" si="76"/>
        <v>477.96</v>
      </c>
      <c r="J265" s="40">
        <f t="shared" si="72"/>
        <v>0.00022063072302482673</v>
      </c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4" customHeight="1">
      <c r="A266" s="296" t="s">
        <v>754</v>
      </c>
      <c r="B266" s="52" t="s">
        <v>37</v>
      </c>
      <c r="C266" s="34">
        <v>171417</v>
      </c>
      <c r="D266" s="122" t="s">
        <v>345</v>
      </c>
      <c r="E266" s="52" t="s">
        <v>51</v>
      </c>
      <c r="F266" s="107">
        <v>100</v>
      </c>
      <c r="G266" s="123">
        <v>5.5</v>
      </c>
      <c r="H266" s="39">
        <f t="shared" si="75"/>
        <v>7.09</v>
      </c>
      <c r="I266" s="39">
        <f t="shared" si="76"/>
        <v>709</v>
      </c>
      <c r="J266" s="40">
        <f t="shared" si="72"/>
        <v>0.0003272809076588044</v>
      </c>
      <c r="K266" s="124"/>
      <c r="L266" s="125"/>
      <c r="M266" s="125"/>
      <c r="N266" s="125"/>
      <c r="O266" s="125"/>
      <c r="P266" s="125"/>
      <c r="Q266" s="125"/>
      <c r="R266" s="126"/>
      <c r="S266" s="126"/>
      <c r="T266" s="125"/>
      <c r="U266" s="125"/>
      <c r="V266" s="125"/>
      <c r="W266" s="125"/>
      <c r="X266" s="125"/>
      <c r="Y266" s="125"/>
      <c r="Z266" s="125"/>
    </row>
    <row r="267" spans="1:26" ht="18.75" customHeight="1">
      <c r="A267" s="296" t="s">
        <v>755</v>
      </c>
      <c r="B267" s="52" t="s">
        <v>37</v>
      </c>
      <c r="C267" s="34">
        <v>171092</v>
      </c>
      <c r="D267" s="122" t="s">
        <v>347</v>
      </c>
      <c r="E267" s="52" t="s">
        <v>62</v>
      </c>
      <c r="F267" s="107">
        <v>120</v>
      </c>
      <c r="G267" s="123">
        <v>13.37</v>
      </c>
      <c r="H267" s="39">
        <f t="shared" si="75"/>
        <v>17.22</v>
      </c>
      <c r="I267" s="39">
        <f t="shared" si="76"/>
        <v>2066.4</v>
      </c>
      <c r="J267" s="40">
        <f t="shared" si="72"/>
        <v>0.0009538692067505691</v>
      </c>
      <c r="K267" s="124"/>
      <c r="L267" s="125"/>
      <c r="M267" s="125"/>
      <c r="N267" s="125"/>
      <c r="O267" s="125"/>
      <c r="P267" s="125"/>
      <c r="Q267" s="125"/>
      <c r="R267" s="126"/>
      <c r="S267" s="126"/>
      <c r="T267" s="125"/>
      <c r="U267" s="125"/>
      <c r="V267" s="125"/>
      <c r="W267" s="125"/>
      <c r="X267" s="125"/>
      <c r="Y267" s="125"/>
      <c r="Z267" s="125"/>
    </row>
    <row r="268" spans="1:26" ht="18.75" customHeight="1">
      <c r="A268" s="296" t="s">
        <v>756</v>
      </c>
      <c r="B268" s="52" t="s">
        <v>37</v>
      </c>
      <c r="C268" s="34">
        <v>171409</v>
      </c>
      <c r="D268" s="122" t="s">
        <v>349</v>
      </c>
      <c r="E268" s="34" t="s">
        <v>51</v>
      </c>
      <c r="F268" s="107">
        <v>100</v>
      </c>
      <c r="G268" s="123">
        <v>6.61</v>
      </c>
      <c r="H268" s="39">
        <f t="shared" si="75"/>
        <v>8.51</v>
      </c>
      <c r="I268" s="39">
        <f t="shared" si="76"/>
        <v>851</v>
      </c>
      <c r="J268" s="40">
        <f t="shared" si="72"/>
        <v>0.00039282941102629414</v>
      </c>
      <c r="K268" s="124"/>
      <c r="L268" s="125"/>
      <c r="M268" s="125"/>
      <c r="N268" s="125"/>
      <c r="O268" s="125"/>
      <c r="P268" s="125"/>
      <c r="Q268" s="125"/>
      <c r="R268" s="126"/>
      <c r="S268" s="126"/>
      <c r="T268" s="125"/>
      <c r="U268" s="125"/>
      <c r="V268" s="125"/>
      <c r="W268" s="125"/>
      <c r="X268" s="125"/>
      <c r="Y268" s="125"/>
      <c r="Z268" s="125"/>
    </row>
    <row r="269" spans="1:26" ht="18.75" customHeight="1">
      <c r="A269" s="296" t="s">
        <v>757</v>
      </c>
      <c r="B269" s="52" t="s">
        <v>37</v>
      </c>
      <c r="C269" s="34">
        <v>170076</v>
      </c>
      <c r="D269" s="122" t="s">
        <v>350</v>
      </c>
      <c r="E269" s="52" t="s">
        <v>62</v>
      </c>
      <c r="F269" s="107">
        <f>22*3</f>
        <v>66</v>
      </c>
      <c r="G269" s="123">
        <v>10.63</v>
      </c>
      <c r="H269" s="39">
        <f t="shared" si="75"/>
        <v>13.69</v>
      </c>
      <c r="I269" s="39">
        <f t="shared" si="76"/>
        <v>903.54</v>
      </c>
      <c r="J269" s="40">
        <f t="shared" si="72"/>
        <v>0.00041708235727226536</v>
      </c>
      <c r="K269" s="124"/>
      <c r="L269" s="125"/>
      <c r="M269" s="125"/>
      <c r="N269" s="125"/>
      <c r="O269" s="125"/>
      <c r="P269" s="125"/>
      <c r="Q269" s="125"/>
      <c r="R269" s="126"/>
      <c r="S269" s="126"/>
      <c r="T269" s="125"/>
      <c r="U269" s="125"/>
      <c r="V269" s="125"/>
      <c r="W269" s="125"/>
      <c r="X269" s="125"/>
      <c r="Y269" s="125"/>
      <c r="Z269" s="125"/>
    </row>
    <row r="270" spans="1:26" ht="18.75" customHeight="1">
      <c r="A270" s="296" t="s">
        <v>758</v>
      </c>
      <c r="B270" s="52" t="s">
        <v>37</v>
      </c>
      <c r="C270" s="34">
        <v>171405</v>
      </c>
      <c r="D270" s="122" t="s">
        <v>351</v>
      </c>
      <c r="E270" s="34" t="s">
        <v>51</v>
      </c>
      <c r="F270" s="107">
        <v>22</v>
      </c>
      <c r="G270" s="123">
        <v>4.62</v>
      </c>
      <c r="H270" s="39">
        <f t="shared" si="75"/>
        <v>5.95</v>
      </c>
      <c r="I270" s="39">
        <f t="shared" si="76"/>
        <v>130.9</v>
      </c>
      <c r="J270" s="40">
        <f t="shared" si="72"/>
        <v>6.0424641484538085E-05</v>
      </c>
      <c r="K270" s="124"/>
      <c r="L270" s="125"/>
      <c r="M270" s="125"/>
      <c r="N270" s="125"/>
      <c r="O270" s="125"/>
      <c r="P270" s="125"/>
      <c r="Q270" s="125"/>
      <c r="R270" s="126"/>
      <c r="S270" s="126"/>
      <c r="T270" s="125"/>
      <c r="U270" s="125"/>
      <c r="V270" s="125"/>
      <c r="W270" s="125"/>
      <c r="X270" s="125"/>
      <c r="Y270" s="125"/>
      <c r="Z270" s="125"/>
    </row>
    <row r="271" spans="1:26" ht="18.75" customHeight="1">
      <c r="A271" s="296" t="s">
        <v>759</v>
      </c>
      <c r="B271" s="52" t="s">
        <v>37</v>
      </c>
      <c r="C271" s="34">
        <v>171344</v>
      </c>
      <c r="D271" s="122" t="s">
        <v>352</v>
      </c>
      <c r="E271" s="34" t="s">
        <v>51</v>
      </c>
      <c r="F271" s="107">
        <v>11</v>
      </c>
      <c r="G271" s="123">
        <v>16.97</v>
      </c>
      <c r="H271" s="39">
        <f t="shared" si="75"/>
        <v>21.86</v>
      </c>
      <c r="I271" s="39">
        <f t="shared" si="76"/>
        <v>240.46</v>
      </c>
      <c r="J271" s="40">
        <f t="shared" si="72"/>
        <v>0.00011099854309680693</v>
      </c>
      <c r="K271" s="124"/>
      <c r="L271" s="125"/>
      <c r="M271" s="125"/>
      <c r="N271" s="125"/>
      <c r="O271" s="125"/>
      <c r="P271" s="125"/>
      <c r="Q271" s="125"/>
      <c r="R271" s="126"/>
      <c r="S271" s="126"/>
      <c r="T271" s="125"/>
      <c r="U271" s="125"/>
      <c r="V271" s="125"/>
      <c r="W271" s="125"/>
      <c r="X271" s="125"/>
      <c r="Y271" s="125"/>
      <c r="Z271" s="125"/>
    </row>
    <row r="272" spans="1:26" ht="18.75" customHeight="1">
      <c r="A272" s="296" t="s">
        <v>760</v>
      </c>
      <c r="B272" s="52" t="s">
        <v>37</v>
      </c>
      <c r="C272" s="34">
        <v>171301</v>
      </c>
      <c r="D272" s="122" t="s">
        <v>353</v>
      </c>
      <c r="E272" s="34" t="s">
        <v>51</v>
      </c>
      <c r="F272" s="107">
        <v>22</v>
      </c>
      <c r="G272" s="123">
        <v>2.28</v>
      </c>
      <c r="H272" s="39">
        <f t="shared" si="75"/>
        <v>2.94</v>
      </c>
      <c r="I272" s="39">
        <f t="shared" si="76"/>
        <v>64.68</v>
      </c>
      <c r="J272" s="40">
        <f t="shared" si="72"/>
        <v>2.9856881674712937E-05</v>
      </c>
      <c r="K272" s="124"/>
      <c r="L272" s="125"/>
      <c r="M272" s="125"/>
      <c r="N272" s="125"/>
      <c r="O272" s="125"/>
      <c r="P272" s="125"/>
      <c r="Q272" s="125"/>
      <c r="R272" s="126"/>
      <c r="S272" s="126"/>
      <c r="T272" s="125"/>
      <c r="U272" s="125"/>
      <c r="V272" s="125"/>
      <c r="W272" s="125"/>
      <c r="X272" s="125"/>
      <c r="Y272" s="125"/>
      <c r="Z272" s="125"/>
    </row>
    <row r="273" spans="1:26" ht="18.75" customHeight="1">
      <c r="A273" s="296" t="s">
        <v>761</v>
      </c>
      <c r="B273" s="52" t="s">
        <v>37</v>
      </c>
      <c r="C273" s="34">
        <v>170078</v>
      </c>
      <c r="D273" s="122" t="s">
        <v>354</v>
      </c>
      <c r="E273" s="52" t="s">
        <v>62</v>
      </c>
      <c r="F273" s="107">
        <f>15*3</f>
        <v>45</v>
      </c>
      <c r="G273" s="123">
        <v>11.94</v>
      </c>
      <c r="H273" s="39">
        <f t="shared" si="75"/>
        <v>15.38</v>
      </c>
      <c r="I273" s="39">
        <f t="shared" si="76"/>
        <v>692.1</v>
      </c>
      <c r="J273" s="40">
        <f t="shared" si="72"/>
        <v>0.0003194797125397159</v>
      </c>
      <c r="K273" s="124"/>
      <c r="L273" s="125"/>
      <c r="M273" s="125"/>
      <c r="N273" s="125"/>
      <c r="O273" s="125"/>
      <c r="P273" s="125"/>
      <c r="Q273" s="125"/>
      <c r="R273" s="126"/>
      <c r="S273" s="126"/>
      <c r="T273" s="125"/>
      <c r="U273" s="125"/>
      <c r="V273" s="125"/>
      <c r="W273" s="125"/>
      <c r="X273" s="125"/>
      <c r="Y273" s="125"/>
      <c r="Z273" s="125"/>
    </row>
    <row r="274" spans="1:26" ht="18.75" customHeight="1">
      <c r="A274" s="296" t="s">
        <v>762</v>
      </c>
      <c r="B274" s="52" t="s">
        <v>37</v>
      </c>
      <c r="C274" s="34">
        <v>171406</v>
      </c>
      <c r="D274" s="122" t="s">
        <v>355</v>
      </c>
      <c r="E274" s="34" t="s">
        <v>51</v>
      </c>
      <c r="F274" s="107">
        <v>15</v>
      </c>
      <c r="G274" s="123">
        <v>4.92</v>
      </c>
      <c r="H274" s="39">
        <f t="shared" si="75"/>
        <v>6.34</v>
      </c>
      <c r="I274" s="39">
        <f t="shared" si="76"/>
        <v>95.1</v>
      </c>
      <c r="J274" s="40">
        <f t="shared" si="72"/>
        <v>4.389903288907235E-05</v>
      </c>
      <c r="K274" s="124"/>
      <c r="L274" s="125"/>
      <c r="M274" s="125"/>
      <c r="N274" s="125"/>
      <c r="O274" s="125"/>
      <c r="P274" s="125"/>
      <c r="Q274" s="125"/>
      <c r="R274" s="126"/>
      <c r="S274" s="126"/>
      <c r="T274" s="125"/>
      <c r="U274" s="125"/>
      <c r="V274" s="125"/>
      <c r="W274" s="125"/>
      <c r="X274" s="125"/>
      <c r="Y274" s="125"/>
      <c r="Z274" s="125"/>
    </row>
    <row r="275" spans="1:26" ht="18.75" customHeight="1">
      <c r="A275" s="296" t="s">
        <v>763</v>
      </c>
      <c r="B275" s="52" t="s">
        <v>37</v>
      </c>
      <c r="C275" s="34">
        <v>171345</v>
      </c>
      <c r="D275" s="122" t="s">
        <v>356</v>
      </c>
      <c r="E275" s="34" t="s">
        <v>51</v>
      </c>
      <c r="F275" s="107">
        <v>7</v>
      </c>
      <c r="G275" s="123">
        <v>18.03</v>
      </c>
      <c r="H275" s="39">
        <f t="shared" si="75"/>
        <v>23.23</v>
      </c>
      <c r="I275" s="39">
        <f t="shared" si="76"/>
        <v>162.61</v>
      </c>
      <c r="J275" s="40">
        <f aca="true" t="shared" si="77" ref="J275:J306">I275/$I$324</f>
        <v>7.506226853934864E-05</v>
      </c>
      <c r="K275" s="124"/>
      <c r="L275" s="125"/>
      <c r="M275" s="125"/>
      <c r="N275" s="125"/>
      <c r="O275" s="125"/>
      <c r="P275" s="125"/>
      <c r="Q275" s="125"/>
      <c r="R275" s="126"/>
      <c r="S275" s="126"/>
      <c r="T275" s="125"/>
      <c r="U275" s="125"/>
      <c r="V275" s="125"/>
      <c r="W275" s="125"/>
      <c r="X275" s="125"/>
      <c r="Y275" s="125"/>
      <c r="Z275" s="125"/>
    </row>
    <row r="276" spans="1:26" ht="18.75" customHeight="1">
      <c r="A276" s="296" t="s">
        <v>764</v>
      </c>
      <c r="B276" s="52" t="s">
        <v>37</v>
      </c>
      <c r="C276" s="34">
        <v>171303</v>
      </c>
      <c r="D276" s="122" t="s">
        <v>357</v>
      </c>
      <c r="E276" s="34" t="s">
        <v>51</v>
      </c>
      <c r="F276" s="107">
        <v>15</v>
      </c>
      <c r="G276" s="123">
        <v>3.01</v>
      </c>
      <c r="H276" s="39">
        <f t="shared" si="75"/>
        <v>3.88</v>
      </c>
      <c r="I276" s="39">
        <f t="shared" si="76"/>
        <v>58.2</v>
      </c>
      <c r="J276" s="40">
        <f t="shared" si="77"/>
        <v>2.686565419709791E-05</v>
      </c>
      <c r="K276" s="124"/>
      <c r="L276" s="125"/>
      <c r="M276" s="125"/>
      <c r="N276" s="125"/>
      <c r="O276" s="125"/>
      <c r="P276" s="125"/>
      <c r="Q276" s="125"/>
      <c r="R276" s="126"/>
      <c r="S276" s="126"/>
      <c r="T276" s="125"/>
      <c r="U276" s="125"/>
      <c r="V276" s="125"/>
      <c r="W276" s="125"/>
      <c r="X276" s="125"/>
      <c r="Y276" s="125"/>
      <c r="Z276" s="125"/>
    </row>
    <row r="277" spans="1:26" ht="18.75" customHeight="1">
      <c r="A277" s="296" t="s">
        <v>765</v>
      </c>
      <c r="B277" s="52" t="s">
        <v>37</v>
      </c>
      <c r="C277" s="34">
        <v>170632</v>
      </c>
      <c r="D277" s="122" t="s">
        <v>358</v>
      </c>
      <c r="E277" s="34" t="s">
        <v>51</v>
      </c>
      <c r="F277" s="107">
        <v>11</v>
      </c>
      <c r="G277" s="123">
        <v>15.49</v>
      </c>
      <c r="H277" s="39">
        <f t="shared" si="75"/>
        <v>19.95</v>
      </c>
      <c r="I277" s="39">
        <f t="shared" si="76"/>
        <v>219.45</v>
      </c>
      <c r="J277" s="40">
        <f t="shared" si="77"/>
        <v>0.0001013001342534903</v>
      </c>
      <c r="K277" s="124"/>
      <c r="L277" s="125"/>
      <c r="M277" s="125"/>
      <c r="N277" s="125"/>
      <c r="O277" s="125"/>
      <c r="P277" s="125"/>
      <c r="Q277" s="125"/>
      <c r="R277" s="126"/>
      <c r="S277" s="126"/>
      <c r="T277" s="125"/>
      <c r="U277" s="125"/>
      <c r="V277" s="125"/>
      <c r="W277" s="125"/>
      <c r="X277" s="125"/>
      <c r="Y277" s="125"/>
      <c r="Z277" s="125"/>
    </row>
    <row r="278" spans="1:26" ht="18.75" customHeight="1">
      <c r="A278" s="296" t="s">
        <v>766</v>
      </c>
      <c r="B278" s="52" t="s">
        <v>37</v>
      </c>
      <c r="C278" s="34">
        <v>171340</v>
      </c>
      <c r="D278" s="122" t="s">
        <v>359</v>
      </c>
      <c r="E278" s="34" t="s">
        <v>51</v>
      </c>
      <c r="F278" s="107">
        <v>11</v>
      </c>
      <c r="G278" s="123">
        <v>10.87</v>
      </c>
      <c r="H278" s="39">
        <f t="shared" si="75"/>
        <v>14</v>
      </c>
      <c r="I278" s="39">
        <f t="shared" si="76"/>
        <v>154</v>
      </c>
      <c r="J278" s="40">
        <f t="shared" si="77"/>
        <v>7.108781351122127E-05</v>
      </c>
      <c r="K278" s="124"/>
      <c r="L278" s="125"/>
      <c r="M278" s="125"/>
      <c r="N278" s="125"/>
      <c r="O278" s="125"/>
      <c r="P278" s="125"/>
      <c r="Q278" s="125"/>
      <c r="R278" s="126"/>
      <c r="S278" s="126"/>
      <c r="T278" s="125"/>
      <c r="U278" s="125"/>
      <c r="V278" s="125"/>
      <c r="W278" s="125"/>
      <c r="X278" s="125"/>
      <c r="Y278" s="125"/>
      <c r="Z278" s="125"/>
    </row>
    <row r="279" spans="1:26" ht="18.75" customHeight="1">
      <c r="A279" s="296" t="s">
        <v>767</v>
      </c>
      <c r="B279" s="52" t="s">
        <v>37</v>
      </c>
      <c r="C279" s="34">
        <v>171347</v>
      </c>
      <c r="D279" s="122" t="s">
        <v>360</v>
      </c>
      <c r="E279" s="34" t="s">
        <v>51</v>
      </c>
      <c r="F279" s="107">
        <v>6</v>
      </c>
      <c r="G279" s="123">
        <v>23.87</v>
      </c>
      <c r="H279" s="39">
        <f t="shared" si="75"/>
        <v>30.75</v>
      </c>
      <c r="I279" s="39">
        <f t="shared" si="76"/>
        <v>184.5</v>
      </c>
      <c r="J279" s="40">
        <f t="shared" si="77"/>
        <v>8.516689345987224E-05</v>
      </c>
      <c r="K279" s="124"/>
      <c r="L279" s="125"/>
      <c r="M279" s="125"/>
      <c r="N279" s="125"/>
      <c r="O279" s="125"/>
      <c r="P279" s="125"/>
      <c r="Q279" s="125"/>
      <c r="R279" s="126"/>
      <c r="S279" s="126"/>
      <c r="T279" s="125"/>
      <c r="U279" s="125"/>
      <c r="V279" s="125"/>
      <c r="W279" s="125"/>
      <c r="X279" s="125"/>
      <c r="Y279" s="125"/>
      <c r="Z279" s="125"/>
    </row>
    <row r="280" spans="1:26" ht="18.75" customHeight="1">
      <c r="A280" s="296" t="s">
        <v>768</v>
      </c>
      <c r="B280" s="52" t="s">
        <v>37</v>
      </c>
      <c r="C280" s="34">
        <v>171305</v>
      </c>
      <c r="D280" s="122" t="s">
        <v>361</v>
      </c>
      <c r="E280" s="34" t="s">
        <v>51</v>
      </c>
      <c r="F280" s="107">
        <v>11</v>
      </c>
      <c r="G280" s="123">
        <v>3.75</v>
      </c>
      <c r="H280" s="39">
        <f t="shared" si="75"/>
        <v>4.83</v>
      </c>
      <c r="I280" s="39">
        <f t="shared" si="76"/>
        <v>53.13</v>
      </c>
      <c r="J280" s="40">
        <f t="shared" si="77"/>
        <v>2.4525295661371338E-05</v>
      </c>
      <c r="K280" s="124"/>
      <c r="L280" s="125"/>
      <c r="M280" s="125"/>
      <c r="N280" s="125"/>
      <c r="O280" s="125"/>
      <c r="P280" s="125"/>
      <c r="Q280" s="125"/>
      <c r="R280" s="126"/>
      <c r="S280" s="126"/>
      <c r="T280" s="125"/>
      <c r="U280" s="125"/>
      <c r="V280" s="125"/>
      <c r="W280" s="125"/>
      <c r="X280" s="125"/>
      <c r="Y280" s="125"/>
      <c r="Z280" s="125"/>
    </row>
    <row r="281" spans="1:26" ht="18.75" customHeight="1">
      <c r="A281" s="296" t="s">
        <v>769</v>
      </c>
      <c r="B281" s="52" t="s">
        <v>37</v>
      </c>
      <c r="C281" s="34">
        <v>170077</v>
      </c>
      <c r="D281" s="122" t="s">
        <v>362</v>
      </c>
      <c r="E281" s="34" t="s">
        <v>62</v>
      </c>
      <c r="F281" s="107">
        <v>30</v>
      </c>
      <c r="G281" s="123">
        <v>38.78</v>
      </c>
      <c r="H281" s="39">
        <f t="shared" si="75"/>
        <v>49.96</v>
      </c>
      <c r="I281" s="39">
        <f t="shared" si="76"/>
        <v>1498.8</v>
      </c>
      <c r="J281" s="40">
        <f t="shared" si="77"/>
        <v>0.0006918598369520677</v>
      </c>
      <c r="K281" s="124"/>
      <c r="L281" s="125"/>
      <c r="M281" s="125"/>
      <c r="N281" s="125"/>
      <c r="O281" s="125"/>
      <c r="P281" s="125"/>
      <c r="Q281" s="125"/>
      <c r="R281" s="126"/>
      <c r="S281" s="126"/>
      <c r="T281" s="125"/>
      <c r="U281" s="125"/>
      <c r="V281" s="125"/>
      <c r="W281" s="125"/>
      <c r="X281" s="125"/>
      <c r="Y281" s="125"/>
      <c r="Z281" s="125"/>
    </row>
    <row r="282" spans="1:26" ht="18.75" customHeight="1">
      <c r="A282" s="296" t="s">
        <v>770</v>
      </c>
      <c r="B282" s="52" t="s">
        <v>37</v>
      </c>
      <c r="C282" s="34">
        <v>171408</v>
      </c>
      <c r="D282" s="122" t="s">
        <v>363</v>
      </c>
      <c r="E282" s="34" t="s">
        <v>51</v>
      </c>
      <c r="F282" s="107">
        <v>15</v>
      </c>
      <c r="G282" s="123">
        <v>17.5</v>
      </c>
      <c r="H282" s="39">
        <f t="shared" si="75"/>
        <v>22.54</v>
      </c>
      <c r="I282" s="39">
        <f t="shared" si="76"/>
        <v>338.1</v>
      </c>
      <c r="J282" s="40">
        <f t="shared" si="77"/>
        <v>0.0001560700632996358</v>
      </c>
      <c r="K282" s="124"/>
      <c r="L282" s="125"/>
      <c r="M282" s="125"/>
      <c r="N282" s="125"/>
      <c r="O282" s="125"/>
      <c r="P282" s="125"/>
      <c r="Q282" s="125"/>
      <c r="R282" s="126"/>
      <c r="S282" s="126"/>
      <c r="T282" s="125"/>
      <c r="U282" s="125"/>
      <c r="V282" s="125"/>
      <c r="W282" s="125"/>
      <c r="X282" s="125"/>
      <c r="Y282" s="125"/>
      <c r="Z282" s="125"/>
    </row>
    <row r="283" spans="1:26" ht="18.75" customHeight="1">
      <c r="A283" s="296" t="s">
        <v>771</v>
      </c>
      <c r="B283" s="52" t="s">
        <v>37</v>
      </c>
      <c r="C283" s="34">
        <v>171344</v>
      </c>
      <c r="D283" s="122" t="s">
        <v>364</v>
      </c>
      <c r="E283" s="34" t="s">
        <v>51</v>
      </c>
      <c r="F283" s="107">
        <v>7</v>
      </c>
      <c r="G283" s="123">
        <v>16.97</v>
      </c>
      <c r="H283" s="39">
        <f t="shared" si="75"/>
        <v>21.86</v>
      </c>
      <c r="I283" s="39">
        <f t="shared" si="76"/>
        <v>153.02</v>
      </c>
      <c r="J283" s="40">
        <f t="shared" si="77"/>
        <v>7.063543651614986E-05</v>
      </c>
      <c r="K283" s="124"/>
      <c r="L283" s="125"/>
      <c r="M283" s="125"/>
      <c r="N283" s="125"/>
      <c r="O283" s="125"/>
      <c r="P283" s="125"/>
      <c r="Q283" s="125"/>
      <c r="R283" s="126"/>
      <c r="S283" s="126"/>
      <c r="T283" s="125"/>
      <c r="U283" s="125"/>
      <c r="V283" s="125"/>
      <c r="W283" s="125"/>
      <c r="X283" s="125"/>
      <c r="Y283" s="125"/>
      <c r="Z283" s="125"/>
    </row>
    <row r="284" spans="1:26" ht="18.75" customHeight="1">
      <c r="A284" s="296" t="s">
        <v>772</v>
      </c>
      <c r="B284" s="52" t="s">
        <v>37</v>
      </c>
      <c r="C284" s="34">
        <v>171456</v>
      </c>
      <c r="D284" s="122" t="s">
        <v>365</v>
      </c>
      <c r="E284" s="34" t="s">
        <v>51</v>
      </c>
      <c r="F284" s="107">
        <v>15</v>
      </c>
      <c r="G284" s="123">
        <v>14.57</v>
      </c>
      <c r="H284" s="39">
        <f t="shared" si="75"/>
        <v>18.77</v>
      </c>
      <c r="I284" s="39">
        <f t="shared" si="76"/>
        <v>281.55</v>
      </c>
      <c r="J284" s="40">
        <f t="shared" si="77"/>
        <v>0.00012996606424730097</v>
      </c>
      <c r="K284" s="124"/>
      <c r="L284" s="125"/>
      <c r="M284" s="125"/>
      <c r="N284" s="125"/>
      <c r="O284" s="125"/>
      <c r="P284" s="125"/>
      <c r="Q284" s="125"/>
      <c r="R284" s="126"/>
      <c r="S284" s="126"/>
      <c r="T284" s="125"/>
      <c r="U284" s="125"/>
      <c r="V284" s="125"/>
      <c r="W284" s="125"/>
      <c r="X284" s="125"/>
      <c r="Y284" s="125"/>
      <c r="Z284" s="125"/>
    </row>
    <row r="285" spans="1:26" ht="18.75" customHeight="1">
      <c r="A285" s="296" t="s">
        <v>773</v>
      </c>
      <c r="B285" s="52" t="s">
        <v>37</v>
      </c>
      <c r="C285" s="34">
        <v>170332</v>
      </c>
      <c r="D285" s="122" t="s">
        <v>366</v>
      </c>
      <c r="E285" s="34" t="s">
        <v>51</v>
      </c>
      <c r="F285" s="107">
        <v>6</v>
      </c>
      <c r="G285" s="123">
        <v>15.85</v>
      </c>
      <c r="H285" s="39">
        <f t="shared" si="75"/>
        <v>20.42</v>
      </c>
      <c r="I285" s="39">
        <f t="shared" si="76"/>
        <v>122.52</v>
      </c>
      <c r="J285" s="40">
        <f t="shared" si="77"/>
        <v>5.6556356567498894E-05</v>
      </c>
      <c r="K285" s="124"/>
      <c r="L285" s="125"/>
      <c r="M285" s="125"/>
      <c r="N285" s="125"/>
      <c r="O285" s="125"/>
      <c r="P285" s="125"/>
      <c r="Q285" s="125"/>
      <c r="R285" s="126"/>
      <c r="S285" s="126"/>
      <c r="T285" s="125"/>
      <c r="U285" s="125"/>
      <c r="V285" s="125"/>
      <c r="W285" s="125"/>
      <c r="X285" s="125"/>
      <c r="Y285" s="125"/>
      <c r="Z285" s="125"/>
    </row>
    <row r="286" spans="1:26" ht="18.75" customHeight="1">
      <c r="A286" s="296" t="s">
        <v>774</v>
      </c>
      <c r="B286" s="52" t="s">
        <v>37</v>
      </c>
      <c r="C286" s="34">
        <v>170334</v>
      </c>
      <c r="D286" s="122" t="s">
        <v>367</v>
      </c>
      <c r="E286" s="34" t="s">
        <v>51</v>
      </c>
      <c r="F286" s="107">
        <v>10</v>
      </c>
      <c r="G286" s="123">
        <v>29.94</v>
      </c>
      <c r="H286" s="39">
        <f t="shared" si="75"/>
        <v>38.57</v>
      </c>
      <c r="I286" s="39">
        <f t="shared" si="76"/>
        <v>385.7</v>
      </c>
      <c r="J286" s="40">
        <f t="shared" si="77"/>
        <v>0.00017804266020310418</v>
      </c>
      <c r="K286" s="124"/>
      <c r="L286" s="125"/>
      <c r="M286" s="125"/>
      <c r="N286" s="125"/>
      <c r="O286" s="125"/>
      <c r="P286" s="125"/>
      <c r="Q286" s="125"/>
      <c r="R286" s="126"/>
      <c r="S286" s="126"/>
      <c r="T286" s="125"/>
      <c r="U286" s="125"/>
      <c r="V286" s="125"/>
      <c r="W286" s="125"/>
      <c r="X286" s="125"/>
      <c r="Y286" s="125"/>
      <c r="Z286" s="125"/>
    </row>
    <row r="287" spans="1:26" ht="18.75" customHeight="1">
      <c r="A287" s="296" t="s">
        <v>775</v>
      </c>
      <c r="B287" s="52" t="s">
        <v>37</v>
      </c>
      <c r="C287" s="34">
        <v>171523</v>
      </c>
      <c r="D287" s="122" t="s">
        <v>368</v>
      </c>
      <c r="E287" s="34" t="s">
        <v>51</v>
      </c>
      <c r="F287" s="107">
        <v>40</v>
      </c>
      <c r="G287" s="123">
        <v>24.78</v>
      </c>
      <c r="H287" s="39">
        <f t="shared" si="75"/>
        <v>31.92</v>
      </c>
      <c r="I287" s="39">
        <f t="shared" si="76"/>
        <v>1276.8</v>
      </c>
      <c r="J287" s="40">
        <f t="shared" si="77"/>
        <v>0.0005893825992930345</v>
      </c>
      <c r="K287" s="124"/>
      <c r="L287" s="125"/>
      <c r="M287" s="125"/>
      <c r="N287" s="125"/>
      <c r="O287" s="125"/>
      <c r="P287" s="125"/>
      <c r="Q287" s="125"/>
      <c r="R287" s="126"/>
      <c r="S287" s="126"/>
      <c r="T287" s="125"/>
      <c r="U287" s="125"/>
      <c r="V287" s="125"/>
      <c r="W287" s="125"/>
      <c r="X287" s="125"/>
      <c r="Y287" s="125"/>
      <c r="Z287" s="125"/>
    </row>
    <row r="288" spans="1:26" ht="18.75" customHeight="1">
      <c r="A288" s="296" t="s">
        <v>776</v>
      </c>
      <c r="B288" s="52" t="s">
        <v>37</v>
      </c>
      <c r="C288" s="34">
        <v>171520</v>
      </c>
      <c r="D288" s="122" t="s">
        <v>369</v>
      </c>
      <c r="E288" s="34" t="s">
        <v>51</v>
      </c>
      <c r="F288" s="107">
        <v>10</v>
      </c>
      <c r="G288" s="123">
        <v>33.45</v>
      </c>
      <c r="H288" s="39">
        <f t="shared" si="75"/>
        <v>43.09</v>
      </c>
      <c r="I288" s="39">
        <f t="shared" si="76"/>
        <v>430.9</v>
      </c>
      <c r="J288" s="40">
        <f t="shared" si="77"/>
        <v>0.00019890739507782626</v>
      </c>
      <c r="K288" s="124"/>
      <c r="L288" s="125"/>
      <c r="M288" s="125"/>
      <c r="N288" s="125"/>
      <c r="O288" s="125"/>
      <c r="P288" s="125"/>
      <c r="Q288" s="125"/>
      <c r="R288" s="126"/>
      <c r="S288" s="126"/>
      <c r="T288" s="125"/>
      <c r="U288" s="125"/>
      <c r="V288" s="125"/>
      <c r="W288" s="125"/>
      <c r="X288" s="125"/>
      <c r="Y288" s="125"/>
      <c r="Z288" s="125"/>
    </row>
    <row r="289" spans="1:26" ht="18.75" customHeight="1">
      <c r="A289" s="296" t="s">
        <v>777</v>
      </c>
      <c r="B289" s="392" t="str">
        <f>CPU!B126</f>
        <v>CPU - 013</v>
      </c>
      <c r="C289" s="375"/>
      <c r="D289" s="122" t="s">
        <v>370</v>
      </c>
      <c r="E289" s="34" t="s">
        <v>51</v>
      </c>
      <c r="F289" s="107">
        <v>60</v>
      </c>
      <c r="G289" s="123">
        <f>CPU!G131</f>
        <v>34.63</v>
      </c>
      <c r="H289" s="39">
        <f t="shared" si="75"/>
        <v>44.61</v>
      </c>
      <c r="I289" s="39">
        <f t="shared" si="76"/>
        <v>2676.6</v>
      </c>
      <c r="J289" s="40">
        <f t="shared" si="77"/>
        <v>0.0012355431275593172</v>
      </c>
      <c r="K289" s="124"/>
      <c r="L289" s="125"/>
      <c r="M289" s="125"/>
      <c r="N289" s="125"/>
      <c r="O289" s="125"/>
      <c r="P289" s="125"/>
      <c r="Q289" s="125"/>
      <c r="R289" s="126"/>
      <c r="S289" s="126"/>
      <c r="T289" s="125"/>
      <c r="U289" s="125"/>
      <c r="V289" s="125"/>
      <c r="W289" s="125"/>
      <c r="X289" s="125"/>
      <c r="Y289" s="125"/>
      <c r="Z289" s="125"/>
    </row>
    <row r="290" spans="1:26" ht="18.75" customHeight="1">
      <c r="A290" s="296" t="s">
        <v>778</v>
      </c>
      <c r="B290" s="392" t="str">
        <f>CPU!B133</f>
        <v>CPU - 014</v>
      </c>
      <c r="C290" s="375"/>
      <c r="D290" s="122" t="s">
        <v>371</v>
      </c>
      <c r="E290" s="34" t="s">
        <v>51</v>
      </c>
      <c r="F290" s="107">
        <v>5</v>
      </c>
      <c r="G290" s="123">
        <f>CPU!G138</f>
        <v>38.199999999999996</v>
      </c>
      <c r="H290" s="39">
        <f t="shared" si="75"/>
        <v>49.21</v>
      </c>
      <c r="I290" s="39">
        <f t="shared" si="76"/>
        <v>246.05</v>
      </c>
      <c r="J290" s="40">
        <f t="shared" si="77"/>
        <v>0.00011357893840542853</v>
      </c>
      <c r="K290" s="124"/>
      <c r="L290" s="125"/>
      <c r="M290" s="125"/>
      <c r="N290" s="125"/>
      <c r="O290" s="125"/>
      <c r="P290" s="125"/>
      <c r="Q290" s="125"/>
      <c r="R290" s="126"/>
      <c r="S290" s="126"/>
      <c r="T290" s="125"/>
      <c r="U290" s="125"/>
      <c r="V290" s="125"/>
      <c r="W290" s="125"/>
      <c r="X290" s="125"/>
      <c r="Y290" s="125"/>
      <c r="Z290" s="125"/>
    </row>
    <row r="291" spans="1:26" ht="18.75" customHeight="1">
      <c r="A291" s="296" t="s">
        <v>779</v>
      </c>
      <c r="B291" s="392" t="str">
        <f>CPU!B140</f>
        <v>CPU - 015</v>
      </c>
      <c r="C291" s="375"/>
      <c r="D291" s="122" t="s">
        <v>372</v>
      </c>
      <c r="E291" s="34" t="s">
        <v>51</v>
      </c>
      <c r="F291" s="107">
        <v>20</v>
      </c>
      <c r="G291" s="123">
        <f>CPU!G145</f>
        <v>39.629999999999995</v>
      </c>
      <c r="H291" s="39">
        <f t="shared" si="75"/>
        <v>51.05</v>
      </c>
      <c r="I291" s="39">
        <f t="shared" si="76"/>
        <v>1021</v>
      </c>
      <c r="J291" s="40">
        <f t="shared" si="77"/>
        <v>0.0004713029713958241</v>
      </c>
      <c r="K291" s="124"/>
      <c r="L291" s="125"/>
      <c r="M291" s="125"/>
      <c r="N291" s="125"/>
      <c r="O291" s="125"/>
      <c r="P291" s="125"/>
      <c r="Q291" s="125"/>
      <c r="R291" s="126"/>
      <c r="S291" s="126"/>
      <c r="T291" s="125"/>
      <c r="U291" s="125"/>
      <c r="V291" s="125"/>
      <c r="W291" s="125"/>
      <c r="X291" s="125"/>
      <c r="Y291" s="125"/>
      <c r="Z291" s="125"/>
    </row>
    <row r="292" spans="1:26" ht="18.75" customHeight="1">
      <c r="A292" s="296" t="s">
        <v>780</v>
      </c>
      <c r="B292" s="392" t="str">
        <f>CPU!B147</f>
        <v>CPU - 016</v>
      </c>
      <c r="C292" s="375"/>
      <c r="D292" s="122" t="s">
        <v>373</v>
      </c>
      <c r="E292" s="34" t="s">
        <v>51</v>
      </c>
      <c r="F292" s="107">
        <v>8</v>
      </c>
      <c r="G292" s="123">
        <f>CPU!G152</f>
        <v>49.629999999999995</v>
      </c>
      <c r="H292" s="39">
        <f t="shared" si="75"/>
        <v>63.93</v>
      </c>
      <c r="I292" s="39">
        <f t="shared" si="76"/>
        <v>511.44</v>
      </c>
      <c r="J292" s="40">
        <f t="shared" si="77"/>
        <v>0.0002360853983258377</v>
      </c>
      <c r="K292" s="124"/>
      <c r="L292" s="125"/>
      <c r="M292" s="125"/>
      <c r="N292" s="125"/>
      <c r="O292" s="125"/>
      <c r="P292" s="125"/>
      <c r="Q292" s="125"/>
      <c r="R292" s="126"/>
      <c r="S292" s="126"/>
      <c r="T292" s="125"/>
      <c r="U292" s="125"/>
      <c r="V292" s="125"/>
      <c r="W292" s="125"/>
      <c r="X292" s="125"/>
      <c r="Y292" s="125"/>
      <c r="Z292" s="125"/>
    </row>
    <row r="293" spans="1:26" ht="18.75" customHeight="1">
      <c r="A293" s="296" t="s">
        <v>781</v>
      </c>
      <c r="B293" s="52" t="s">
        <v>54</v>
      </c>
      <c r="C293" s="34">
        <v>101657</v>
      </c>
      <c r="D293" s="122" t="s">
        <v>374</v>
      </c>
      <c r="E293" s="34" t="s">
        <v>51</v>
      </c>
      <c r="F293" s="107">
        <v>6</v>
      </c>
      <c r="G293" s="123">
        <v>676.77</v>
      </c>
      <c r="H293" s="39">
        <f t="shared" si="75"/>
        <v>871.81</v>
      </c>
      <c r="I293" s="39">
        <f t="shared" si="76"/>
        <v>5230.86</v>
      </c>
      <c r="J293" s="40">
        <f t="shared" si="77"/>
        <v>0.0024146129882032913</v>
      </c>
      <c r="K293" s="124"/>
      <c r="L293" s="125"/>
      <c r="M293" s="125"/>
      <c r="N293" s="125"/>
      <c r="O293" s="125"/>
      <c r="P293" s="125"/>
      <c r="Q293" s="125"/>
      <c r="R293" s="126"/>
      <c r="S293" s="126"/>
      <c r="T293" s="125"/>
      <c r="U293" s="125"/>
      <c r="V293" s="125"/>
      <c r="W293" s="125"/>
      <c r="X293" s="125"/>
      <c r="Y293" s="125"/>
      <c r="Z293" s="125"/>
    </row>
    <row r="294" spans="1:26" ht="18.75" customHeight="1">
      <c r="A294" s="296" t="s">
        <v>782</v>
      </c>
      <c r="B294" s="52" t="s">
        <v>54</v>
      </c>
      <c r="C294" s="34">
        <v>101654</v>
      </c>
      <c r="D294" s="122" t="s">
        <v>375</v>
      </c>
      <c r="E294" s="34" t="s">
        <v>51</v>
      </c>
      <c r="F294" s="107">
        <v>2</v>
      </c>
      <c r="G294" s="123">
        <v>319.73</v>
      </c>
      <c r="H294" s="39">
        <f t="shared" si="75"/>
        <v>411.88</v>
      </c>
      <c r="I294" s="39">
        <f t="shared" si="76"/>
        <v>823.76</v>
      </c>
      <c r="J294" s="40">
        <f t="shared" si="77"/>
        <v>0.0003802551770000236</v>
      </c>
      <c r="K294" s="124"/>
      <c r="L294" s="125"/>
      <c r="M294" s="125"/>
      <c r="N294" s="125"/>
      <c r="O294" s="125"/>
      <c r="P294" s="125"/>
      <c r="Q294" s="125"/>
      <c r="R294" s="126"/>
      <c r="S294" s="126"/>
      <c r="T294" s="125"/>
      <c r="U294" s="125"/>
      <c r="V294" s="125"/>
      <c r="W294" s="125"/>
      <c r="X294" s="125"/>
      <c r="Y294" s="125"/>
      <c r="Z294" s="125"/>
    </row>
    <row r="295" spans="1:26" ht="18.75" customHeight="1">
      <c r="A295" s="296" t="s">
        <v>783</v>
      </c>
      <c r="B295" s="392" t="str">
        <f>CPU!B154</f>
        <v>CPU - 017</v>
      </c>
      <c r="C295" s="375"/>
      <c r="D295" s="122" t="s">
        <v>376</v>
      </c>
      <c r="E295" s="34" t="s">
        <v>51</v>
      </c>
      <c r="F295" s="107">
        <v>2</v>
      </c>
      <c r="G295" s="123">
        <f>CPU!G159</f>
        <v>59.629999999999995</v>
      </c>
      <c r="H295" s="39">
        <f t="shared" si="75"/>
        <v>76.82</v>
      </c>
      <c r="I295" s="39">
        <f t="shared" si="76"/>
        <v>153.64</v>
      </c>
      <c r="J295" s="40">
        <f t="shared" si="77"/>
        <v>7.092163420690931E-05</v>
      </c>
      <c r="K295" s="124"/>
      <c r="L295" s="125"/>
      <c r="M295" s="125"/>
      <c r="N295" s="125"/>
      <c r="O295" s="125"/>
      <c r="P295" s="125"/>
      <c r="Q295" s="125"/>
      <c r="R295" s="126"/>
      <c r="S295" s="126"/>
      <c r="T295" s="125"/>
      <c r="U295" s="125"/>
      <c r="V295" s="125"/>
      <c r="W295" s="125"/>
      <c r="X295" s="125"/>
      <c r="Y295" s="125"/>
      <c r="Z295" s="125"/>
    </row>
    <row r="296" spans="1:26" ht="18.75" customHeight="1">
      <c r="A296" s="296" t="s">
        <v>784</v>
      </c>
      <c r="B296" s="52" t="s">
        <v>37</v>
      </c>
      <c r="C296" s="34">
        <v>170983</v>
      </c>
      <c r="D296" s="122" t="s">
        <v>377</v>
      </c>
      <c r="E296" s="34" t="s">
        <v>51</v>
      </c>
      <c r="F296" s="107">
        <v>12</v>
      </c>
      <c r="G296" s="123">
        <v>130.57</v>
      </c>
      <c r="H296" s="39">
        <f t="shared" si="75"/>
        <v>168.2</v>
      </c>
      <c r="I296" s="39">
        <f t="shared" si="76"/>
        <v>2018.4</v>
      </c>
      <c r="J296" s="40">
        <f t="shared" si="77"/>
        <v>0.000931711966175643</v>
      </c>
      <c r="K296" s="124"/>
      <c r="L296" s="125"/>
      <c r="M296" s="125"/>
      <c r="N296" s="125"/>
      <c r="O296" s="125"/>
      <c r="P296" s="125"/>
      <c r="Q296" s="125"/>
      <c r="R296" s="126"/>
      <c r="S296" s="126"/>
      <c r="T296" s="125"/>
      <c r="U296" s="125"/>
      <c r="V296" s="125"/>
      <c r="W296" s="125"/>
      <c r="X296" s="125"/>
      <c r="Y296" s="125"/>
      <c r="Z296" s="125"/>
    </row>
    <row r="297" spans="1:26" ht="24" customHeight="1">
      <c r="A297" s="296" t="s">
        <v>785</v>
      </c>
      <c r="B297" s="392" t="str">
        <f>CPU!B161</f>
        <v>CPU - 018</v>
      </c>
      <c r="C297" s="375"/>
      <c r="D297" s="122" t="s">
        <v>378</v>
      </c>
      <c r="E297" s="34" t="s">
        <v>379</v>
      </c>
      <c r="F297" s="107">
        <v>25</v>
      </c>
      <c r="G297" s="123">
        <f>CPU!G168</f>
        <v>8966.949999999999</v>
      </c>
      <c r="H297" s="39">
        <f t="shared" si="75"/>
        <v>11551.21</v>
      </c>
      <c r="I297" s="39">
        <f t="shared" si="76"/>
        <v>288780.25</v>
      </c>
      <c r="J297" s="40">
        <f t="shared" si="77"/>
        <v>0.13330361401119387</v>
      </c>
      <c r="K297" s="124"/>
      <c r="L297" s="125"/>
      <c r="M297" s="125"/>
      <c r="N297" s="125"/>
      <c r="O297" s="125"/>
      <c r="P297" s="125"/>
      <c r="Q297" s="125"/>
      <c r="R297" s="126"/>
      <c r="S297" s="126"/>
      <c r="T297" s="125"/>
      <c r="U297" s="125"/>
      <c r="V297" s="125"/>
      <c r="W297" s="125"/>
      <c r="X297" s="125"/>
      <c r="Y297" s="125"/>
      <c r="Z297" s="125"/>
    </row>
    <row r="298" spans="1:26" ht="24" customHeight="1">
      <c r="A298" s="296" t="s">
        <v>786</v>
      </c>
      <c r="B298" s="392" t="str">
        <f>CPU!B170</f>
        <v>CPU - 019</v>
      </c>
      <c r="C298" s="375"/>
      <c r="D298" s="122" t="s">
        <v>380</v>
      </c>
      <c r="E298" s="34" t="s">
        <v>379</v>
      </c>
      <c r="F298" s="107">
        <v>2</v>
      </c>
      <c r="G298" s="123">
        <f>CPU!G177</f>
        <v>8054.7699999999995</v>
      </c>
      <c r="H298" s="39">
        <f t="shared" si="75"/>
        <v>10376.14</v>
      </c>
      <c r="I298" s="39">
        <f t="shared" si="76"/>
        <v>20752.28</v>
      </c>
      <c r="J298" s="40">
        <f t="shared" si="77"/>
        <v>0.009579442925796409</v>
      </c>
      <c r="K298" s="124"/>
      <c r="L298" s="125"/>
      <c r="M298" s="125"/>
      <c r="N298" s="125"/>
      <c r="O298" s="125"/>
      <c r="P298" s="125"/>
      <c r="Q298" s="125"/>
      <c r="R298" s="126"/>
      <c r="S298" s="126"/>
      <c r="T298" s="125"/>
      <c r="U298" s="125"/>
      <c r="V298" s="125"/>
      <c r="W298" s="125"/>
      <c r="X298" s="125"/>
      <c r="Y298" s="125"/>
      <c r="Z298" s="125"/>
    </row>
    <row r="299" spans="1:26" ht="15.75" customHeight="1">
      <c r="A299" s="296" t="s">
        <v>787</v>
      </c>
      <c r="B299" s="391"/>
      <c r="C299" s="378"/>
      <c r="D299" s="117" t="s">
        <v>382</v>
      </c>
      <c r="E299" s="118"/>
      <c r="F299" s="119"/>
      <c r="G299" s="120"/>
      <c r="H299" s="120"/>
      <c r="I299" s="85">
        <f>SUM(I300:I309)</f>
        <v>12901.880000000001</v>
      </c>
      <c r="J299" s="86">
        <f t="shared" si="77"/>
        <v>0.005955626229767244</v>
      </c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39" customHeight="1">
      <c r="A300" s="307" t="s">
        <v>788</v>
      </c>
      <c r="B300" s="127" t="s">
        <v>37</v>
      </c>
      <c r="C300" s="127">
        <v>170072</v>
      </c>
      <c r="D300" s="122" t="s">
        <v>384</v>
      </c>
      <c r="E300" s="34" t="s">
        <v>51</v>
      </c>
      <c r="F300" s="107">
        <v>10</v>
      </c>
      <c r="G300" s="107">
        <v>332.47</v>
      </c>
      <c r="H300" s="39">
        <f aca="true" t="shared" si="78" ref="H300:H309">ROUND((G300*($G$5+1)),2)</f>
        <v>428.29</v>
      </c>
      <c r="I300" s="39">
        <f aca="true" t="shared" si="79" ref="I300:I309">ROUND(F300*H300,2)</f>
        <v>4282.9</v>
      </c>
      <c r="J300" s="40">
        <f t="shared" si="77"/>
        <v>0.0019770259512156465</v>
      </c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39" customHeight="1">
      <c r="A301" s="307" t="s">
        <v>789</v>
      </c>
      <c r="B301" s="127" t="s">
        <v>37</v>
      </c>
      <c r="C301" s="127">
        <v>170073</v>
      </c>
      <c r="D301" s="122" t="s">
        <v>386</v>
      </c>
      <c r="E301" s="34" t="s">
        <v>51</v>
      </c>
      <c r="F301" s="107">
        <v>2</v>
      </c>
      <c r="G301" s="107">
        <v>582.08</v>
      </c>
      <c r="H301" s="39">
        <f t="shared" si="78"/>
        <v>749.83</v>
      </c>
      <c r="I301" s="39">
        <f t="shared" si="79"/>
        <v>1499.66</v>
      </c>
      <c r="J301" s="40">
        <f t="shared" si="77"/>
        <v>0.0006922568208457019</v>
      </c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39" customHeight="1">
      <c r="A302" s="307" t="s">
        <v>790</v>
      </c>
      <c r="B302" s="127" t="s">
        <v>37</v>
      </c>
      <c r="C302" s="127">
        <v>170615</v>
      </c>
      <c r="D302" s="122" t="s">
        <v>388</v>
      </c>
      <c r="E302" s="34" t="s">
        <v>51</v>
      </c>
      <c r="F302" s="107">
        <v>1</v>
      </c>
      <c r="G302" s="107">
        <v>891.92</v>
      </c>
      <c r="H302" s="39">
        <f t="shared" si="78"/>
        <v>1148.97</v>
      </c>
      <c r="I302" s="39">
        <f t="shared" si="79"/>
        <v>1148.97</v>
      </c>
      <c r="J302" s="40">
        <f t="shared" si="77"/>
        <v>0.0005303750979869345</v>
      </c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5" customHeight="1">
      <c r="A303" s="307" t="s">
        <v>791</v>
      </c>
      <c r="B303" s="127" t="s">
        <v>37</v>
      </c>
      <c r="C303" s="127">
        <v>170326</v>
      </c>
      <c r="D303" s="122" t="s">
        <v>390</v>
      </c>
      <c r="E303" s="34" t="s">
        <v>51</v>
      </c>
      <c r="F303" s="107">
        <v>40</v>
      </c>
      <c r="G303" s="107">
        <v>22.45</v>
      </c>
      <c r="H303" s="39">
        <f t="shared" si="78"/>
        <v>28.92</v>
      </c>
      <c r="I303" s="39">
        <f t="shared" si="79"/>
        <v>1156.8</v>
      </c>
      <c r="J303" s="40">
        <f t="shared" si="77"/>
        <v>0.0005339894978557192</v>
      </c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5" customHeight="1">
      <c r="A304" s="307" t="s">
        <v>792</v>
      </c>
      <c r="B304" s="127" t="s">
        <v>37</v>
      </c>
      <c r="C304" s="127">
        <v>170326</v>
      </c>
      <c r="D304" s="122" t="s">
        <v>392</v>
      </c>
      <c r="E304" s="34" t="s">
        <v>51</v>
      </c>
      <c r="F304" s="107">
        <v>10</v>
      </c>
      <c r="G304" s="107">
        <v>22.45</v>
      </c>
      <c r="H304" s="39">
        <f t="shared" si="78"/>
        <v>28.92</v>
      </c>
      <c r="I304" s="39">
        <f t="shared" si="79"/>
        <v>289.2</v>
      </c>
      <c r="J304" s="40">
        <f t="shared" si="77"/>
        <v>0.0001334973744639298</v>
      </c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5" customHeight="1">
      <c r="A305" s="307" t="s">
        <v>793</v>
      </c>
      <c r="B305" s="127" t="s">
        <v>37</v>
      </c>
      <c r="C305" s="127">
        <v>170362</v>
      </c>
      <c r="D305" s="122" t="s">
        <v>394</v>
      </c>
      <c r="E305" s="34" t="s">
        <v>51</v>
      </c>
      <c r="F305" s="107">
        <v>10</v>
      </c>
      <c r="G305" s="107">
        <v>64.9</v>
      </c>
      <c r="H305" s="39">
        <f t="shared" si="78"/>
        <v>83.6</v>
      </c>
      <c r="I305" s="39">
        <f t="shared" si="79"/>
        <v>836</v>
      </c>
      <c r="J305" s="40">
        <f t="shared" si="77"/>
        <v>0.00038590527334662975</v>
      </c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5" customHeight="1">
      <c r="A306" s="307" t="s">
        <v>794</v>
      </c>
      <c r="B306" s="127" t="s">
        <v>37</v>
      </c>
      <c r="C306" s="127">
        <v>170362</v>
      </c>
      <c r="D306" s="122" t="s">
        <v>395</v>
      </c>
      <c r="E306" s="34" t="s">
        <v>51</v>
      </c>
      <c r="F306" s="107">
        <v>10</v>
      </c>
      <c r="G306" s="107">
        <v>64.9</v>
      </c>
      <c r="H306" s="39">
        <f t="shared" si="78"/>
        <v>83.6</v>
      </c>
      <c r="I306" s="39">
        <f t="shared" si="79"/>
        <v>836</v>
      </c>
      <c r="J306" s="40">
        <f t="shared" si="77"/>
        <v>0.00038590527334662975</v>
      </c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5" customHeight="1">
      <c r="A307" s="307" t="s">
        <v>795</v>
      </c>
      <c r="B307" s="127" t="s">
        <v>37</v>
      </c>
      <c r="C307" s="127">
        <v>170362</v>
      </c>
      <c r="D307" s="122" t="s">
        <v>396</v>
      </c>
      <c r="E307" s="34" t="s">
        <v>51</v>
      </c>
      <c r="F307" s="107">
        <v>2</v>
      </c>
      <c r="G307" s="107">
        <v>64.9</v>
      </c>
      <c r="H307" s="39">
        <f t="shared" si="78"/>
        <v>83.6</v>
      </c>
      <c r="I307" s="39">
        <f t="shared" si="79"/>
        <v>167.2</v>
      </c>
      <c r="J307" s="40">
        <f aca="true" t="shared" si="80" ref="J307:J323">I307/$I$324</f>
        <v>7.718105466932594E-05</v>
      </c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5" customHeight="1">
      <c r="A308" s="307" t="s">
        <v>796</v>
      </c>
      <c r="B308" s="127" t="s">
        <v>37</v>
      </c>
      <c r="C308" s="127">
        <v>170393</v>
      </c>
      <c r="D308" s="122" t="s">
        <v>397</v>
      </c>
      <c r="E308" s="34" t="s">
        <v>51</v>
      </c>
      <c r="F308" s="107">
        <v>1</v>
      </c>
      <c r="G308" s="107">
        <v>228.81</v>
      </c>
      <c r="H308" s="39">
        <f t="shared" si="78"/>
        <v>294.75</v>
      </c>
      <c r="I308" s="39">
        <f t="shared" si="79"/>
        <v>294.75</v>
      </c>
      <c r="J308" s="40">
        <f t="shared" si="80"/>
        <v>0.00013605930540540564</v>
      </c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5" customHeight="1">
      <c r="A309" s="307" t="s">
        <v>797</v>
      </c>
      <c r="B309" s="127" t="s">
        <v>37</v>
      </c>
      <c r="C309" s="127">
        <v>171419</v>
      </c>
      <c r="D309" s="122" t="s">
        <v>398</v>
      </c>
      <c r="E309" s="34" t="s">
        <v>51</v>
      </c>
      <c r="F309" s="107">
        <v>20</v>
      </c>
      <c r="G309" s="107">
        <v>92.78</v>
      </c>
      <c r="H309" s="39">
        <f t="shared" si="78"/>
        <v>119.52</v>
      </c>
      <c r="I309" s="39">
        <f t="shared" si="79"/>
        <v>2390.4</v>
      </c>
      <c r="J309" s="40">
        <f t="shared" si="80"/>
        <v>0.0011034305806313202</v>
      </c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5.75" customHeight="1">
      <c r="A310" s="311" t="s">
        <v>798</v>
      </c>
      <c r="B310" s="391"/>
      <c r="C310" s="378"/>
      <c r="D310" s="117" t="s">
        <v>400</v>
      </c>
      <c r="E310" s="118"/>
      <c r="F310" s="119"/>
      <c r="G310" s="120"/>
      <c r="H310" s="120"/>
      <c r="I310" s="85">
        <f>SUM(I311:I316)</f>
        <v>9743.44</v>
      </c>
      <c r="J310" s="86">
        <f t="shared" si="80"/>
        <v>0.00449766133556996</v>
      </c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5.75" customHeight="1">
      <c r="A311" s="309" t="s">
        <v>799</v>
      </c>
      <c r="B311" s="127" t="s">
        <v>37</v>
      </c>
      <c r="C311" s="127">
        <v>170745</v>
      </c>
      <c r="D311" s="122" t="s">
        <v>402</v>
      </c>
      <c r="E311" s="52" t="s">
        <v>62</v>
      </c>
      <c r="F311" s="107">
        <v>100</v>
      </c>
      <c r="G311" s="128">
        <v>12.77</v>
      </c>
      <c r="H311" s="39">
        <f aca="true" t="shared" si="81" ref="H311:H316">ROUND((G311*($G$5+1)),2)</f>
        <v>16.45</v>
      </c>
      <c r="I311" s="39">
        <f aca="true" t="shared" si="82" ref="I311:I316">ROUND(F311*H311,2)</f>
        <v>1645</v>
      </c>
      <c r="J311" s="40">
        <f t="shared" si="80"/>
        <v>0.0007593470988698635</v>
      </c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5.75" customHeight="1">
      <c r="A312" s="309" t="s">
        <v>800</v>
      </c>
      <c r="B312" s="127" t="s">
        <v>37</v>
      </c>
      <c r="C312" s="127">
        <v>170746</v>
      </c>
      <c r="D312" s="122" t="s">
        <v>404</v>
      </c>
      <c r="E312" s="52" t="s">
        <v>62</v>
      </c>
      <c r="F312" s="107">
        <v>50</v>
      </c>
      <c r="G312" s="128">
        <v>17.08</v>
      </c>
      <c r="H312" s="39">
        <f t="shared" si="81"/>
        <v>22</v>
      </c>
      <c r="I312" s="39">
        <f t="shared" si="82"/>
        <v>1100</v>
      </c>
      <c r="J312" s="40">
        <f t="shared" si="80"/>
        <v>0.0005077700965087234</v>
      </c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5.75" customHeight="1">
      <c r="A313" s="309" t="s">
        <v>801</v>
      </c>
      <c r="B313" s="127" t="s">
        <v>37</v>
      </c>
      <c r="C313" s="127">
        <v>170747</v>
      </c>
      <c r="D313" s="122" t="s">
        <v>406</v>
      </c>
      <c r="E313" s="52" t="s">
        <v>62</v>
      </c>
      <c r="F313" s="107">
        <v>20</v>
      </c>
      <c r="G313" s="128">
        <v>25.52</v>
      </c>
      <c r="H313" s="39">
        <f t="shared" si="81"/>
        <v>32.87</v>
      </c>
      <c r="I313" s="39">
        <f t="shared" si="82"/>
        <v>657.4</v>
      </c>
      <c r="J313" s="40">
        <f t="shared" si="80"/>
        <v>0.00030346187404075886</v>
      </c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5.75" customHeight="1">
      <c r="A314" s="309" t="s">
        <v>802</v>
      </c>
      <c r="B314" s="127" t="s">
        <v>37</v>
      </c>
      <c r="C314" s="127">
        <v>180414</v>
      </c>
      <c r="D314" s="122" t="s">
        <v>407</v>
      </c>
      <c r="E314" s="34" t="s">
        <v>51</v>
      </c>
      <c r="F314" s="107">
        <v>3</v>
      </c>
      <c r="G314" s="128">
        <v>187.1</v>
      </c>
      <c r="H314" s="39">
        <f t="shared" si="81"/>
        <v>241.02</v>
      </c>
      <c r="I314" s="39">
        <f t="shared" si="82"/>
        <v>723.06</v>
      </c>
      <c r="J314" s="40">
        <f t="shared" si="80"/>
        <v>0.00033377113271054314</v>
      </c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5.75" customHeight="1">
      <c r="A315" s="309" t="s">
        <v>803</v>
      </c>
      <c r="B315" s="127" t="s">
        <v>37</v>
      </c>
      <c r="C315" s="127">
        <v>180680</v>
      </c>
      <c r="D315" s="122" t="s">
        <v>408</v>
      </c>
      <c r="E315" s="34" t="s">
        <v>51</v>
      </c>
      <c r="F315" s="107">
        <v>6</v>
      </c>
      <c r="G315" s="128">
        <v>283.79</v>
      </c>
      <c r="H315" s="39">
        <f t="shared" si="81"/>
        <v>365.58</v>
      </c>
      <c r="I315" s="39">
        <f t="shared" si="82"/>
        <v>2193.48</v>
      </c>
      <c r="J315" s="40">
        <f t="shared" si="80"/>
        <v>0.001012530501172686</v>
      </c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5.75" customHeight="1">
      <c r="A316" s="309" t="s">
        <v>804</v>
      </c>
      <c r="B316" s="127" t="s">
        <v>37</v>
      </c>
      <c r="C316" s="127">
        <v>180678</v>
      </c>
      <c r="D316" s="122" t="s">
        <v>409</v>
      </c>
      <c r="E316" s="34" t="s">
        <v>51</v>
      </c>
      <c r="F316" s="107">
        <v>5</v>
      </c>
      <c r="G316" s="128">
        <v>531.67</v>
      </c>
      <c r="H316" s="39">
        <f t="shared" si="81"/>
        <v>684.9</v>
      </c>
      <c r="I316" s="39">
        <f t="shared" si="82"/>
        <v>3424.5</v>
      </c>
      <c r="J316" s="40">
        <f t="shared" si="80"/>
        <v>0.0015807806322673847</v>
      </c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5.75" customHeight="1">
      <c r="A317" s="311" t="s">
        <v>805</v>
      </c>
      <c r="B317" s="391"/>
      <c r="C317" s="378"/>
      <c r="D317" s="117" t="s">
        <v>411</v>
      </c>
      <c r="E317" s="118"/>
      <c r="F317" s="119"/>
      <c r="G317" s="120"/>
      <c r="H317" s="120"/>
      <c r="I317" s="85">
        <f>SUM(I318:I321)</f>
        <v>1216.39</v>
      </c>
      <c r="J317" s="86">
        <f t="shared" si="80"/>
        <v>0.0005614967888111328</v>
      </c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5.75" customHeight="1">
      <c r="A318" s="309" t="s">
        <v>806</v>
      </c>
      <c r="B318" s="127" t="s">
        <v>37</v>
      </c>
      <c r="C318" s="127">
        <v>171273</v>
      </c>
      <c r="D318" s="122" t="s">
        <v>413</v>
      </c>
      <c r="E318" s="52" t="s">
        <v>62</v>
      </c>
      <c r="F318" s="107">
        <v>7</v>
      </c>
      <c r="G318" s="128">
        <v>61.35</v>
      </c>
      <c r="H318" s="39">
        <f aca="true" t="shared" si="83" ref="H318:H321">ROUND((G318*($G$5+1)),2)</f>
        <v>79.03</v>
      </c>
      <c r="I318" s="39">
        <f aca="true" t="shared" si="84" ref="I318:I321">ROUND(F318*H318,2)</f>
        <v>553.21</v>
      </c>
      <c r="J318" s="40">
        <f t="shared" si="80"/>
        <v>0.00025536681371780986</v>
      </c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5.75" customHeight="1">
      <c r="A319" s="309" t="s">
        <v>807</v>
      </c>
      <c r="B319" s="127" t="s">
        <v>37</v>
      </c>
      <c r="C319" s="127">
        <v>170876</v>
      </c>
      <c r="D319" s="122" t="s">
        <v>414</v>
      </c>
      <c r="E319" s="34" t="s">
        <v>51</v>
      </c>
      <c r="F319" s="107">
        <v>1</v>
      </c>
      <c r="G319" s="128">
        <v>90.71</v>
      </c>
      <c r="H319" s="39">
        <f t="shared" si="83"/>
        <v>116.85</v>
      </c>
      <c r="I319" s="39">
        <f t="shared" si="84"/>
        <v>116.85</v>
      </c>
      <c r="J319" s="40">
        <f t="shared" si="80"/>
        <v>5.3939032524585747E-05</v>
      </c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5.75" customHeight="1">
      <c r="A320" s="309" t="s">
        <v>808</v>
      </c>
      <c r="B320" s="52" t="s">
        <v>37</v>
      </c>
      <c r="C320" s="34">
        <v>171164</v>
      </c>
      <c r="D320" s="122" t="s">
        <v>415</v>
      </c>
      <c r="E320" s="34" t="s">
        <v>51</v>
      </c>
      <c r="F320" s="107">
        <v>3</v>
      </c>
      <c r="G320" s="123">
        <v>105</v>
      </c>
      <c r="H320" s="39">
        <f t="shared" si="83"/>
        <v>135.26</v>
      </c>
      <c r="I320" s="39">
        <f t="shared" si="84"/>
        <v>405.78</v>
      </c>
      <c r="J320" s="40">
        <f t="shared" si="80"/>
        <v>0.00018731177251028158</v>
      </c>
      <c r="K320" s="124"/>
      <c r="L320" s="125"/>
      <c r="M320" s="125"/>
      <c r="N320" s="125"/>
      <c r="O320" s="125"/>
      <c r="P320" s="125"/>
      <c r="Q320" s="125"/>
      <c r="R320" s="126"/>
      <c r="S320" s="126"/>
      <c r="T320" s="125"/>
      <c r="U320" s="125"/>
      <c r="V320" s="125"/>
      <c r="W320" s="125"/>
      <c r="X320" s="125"/>
      <c r="Y320" s="125"/>
      <c r="Z320" s="125"/>
    </row>
    <row r="321" spans="1:26" ht="15.75" customHeight="1">
      <c r="A321" s="309" t="s">
        <v>809</v>
      </c>
      <c r="B321" s="52" t="s">
        <v>37</v>
      </c>
      <c r="C321" s="34">
        <v>171299</v>
      </c>
      <c r="D321" s="122" t="s">
        <v>416</v>
      </c>
      <c r="E321" s="34" t="s">
        <v>417</v>
      </c>
      <c r="F321" s="107">
        <v>3</v>
      </c>
      <c r="G321" s="123">
        <v>36.37</v>
      </c>
      <c r="H321" s="39">
        <f t="shared" si="83"/>
        <v>46.85</v>
      </c>
      <c r="I321" s="39">
        <f t="shared" si="84"/>
        <v>140.55</v>
      </c>
      <c r="J321" s="40">
        <f t="shared" si="80"/>
        <v>6.487917005845552E-05</v>
      </c>
      <c r="K321" s="124"/>
      <c r="L321" s="125"/>
      <c r="M321" s="125"/>
      <c r="N321" s="125"/>
      <c r="O321" s="125"/>
      <c r="P321" s="125"/>
      <c r="Q321" s="125"/>
      <c r="R321" s="126"/>
      <c r="S321" s="126"/>
      <c r="T321" s="125"/>
      <c r="U321" s="125"/>
      <c r="V321" s="125"/>
      <c r="W321" s="125"/>
      <c r="X321" s="125"/>
      <c r="Y321" s="125"/>
      <c r="Z321" s="125"/>
    </row>
    <row r="322" spans="1:26" ht="15.75" customHeight="1">
      <c r="A322" s="46">
        <v>14</v>
      </c>
      <c r="B322" s="46"/>
      <c r="C322" s="46"/>
      <c r="D322" s="47" t="s">
        <v>418</v>
      </c>
      <c r="E322" s="48"/>
      <c r="F322" s="49"/>
      <c r="G322" s="97"/>
      <c r="H322" s="97"/>
      <c r="I322" s="30">
        <f>I323+I364+I375+I382</f>
        <v>51527.95</v>
      </c>
      <c r="J322" s="31">
        <f t="shared" si="80"/>
        <v>0.023785774676724245</v>
      </c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309" t="s">
        <v>810</v>
      </c>
      <c r="B323" s="392" t="s">
        <v>420</v>
      </c>
      <c r="C323" s="375"/>
      <c r="D323" s="122" t="s">
        <v>421</v>
      </c>
      <c r="E323" s="34" t="s">
        <v>379</v>
      </c>
      <c r="F323" s="107">
        <v>1</v>
      </c>
      <c r="G323" s="123">
        <v>40000</v>
      </c>
      <c r="H323" s="39">
        <f>ROUND((G323*($G$5+1)),2)</f>
        <v>51527.95</v>
      </c>
      <c r="I323" s="39">
        <f>ROUND(F323*H323,2)</f>
        <v>51527.95</v>
      </c>
      <c r="J323" s="40">
        <f t="shared" si="80"/>
        <v>0.023785774676724245</v>
      </c>
      <c r="K323" s="124"/>
      <c r="L323" s="125"/>
      <c r="M323" s="125"/>
      <c r="N323" s="125"/>
      <c r="O323" s="125"/>
      <c r="P323" s="125"/>
      <c r="Q323" s="125"/>
      <c r="R323" s="126"/>
      <c r="S323" s="126"/>
      <c r="T323" s="125"/>
      <c r="U323" s="125"/>
      <c r="V323" s="125"/>
      <c r="W323" s="125"/>
      <c r="X323" s="125"/>
      <c r="Y323" s="125"/>
      <c r="Z323" s="125"/>
    </row>
    <row r="324" spans="1:26" ht="21" customHeight="1">
      <c r="A324" s="393" t="s">
        <v>423</v>
      </c>
      <c r="B324" s="377"/>
      <c r="C324" s="377"/>
      <c r="D324" s="377"/>
      <c r="E324" s="377"/>
      <c r="F324" s="377"/>
      <c r="G324" s="377"/>
      <c r="H324" s="375"/>
      <c r="I324" s="394">
        <f>I11+I17+I19+I25+I83+I113+I211+I221+I230+I255+I257+I322+I171+I185</f>
        <v>2166334.7399999998</v>
      </c>
      <c r="J324" s="375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22"/>
      <c r="B325" s="22"/>
      <c r="C325" s="22"/>
      <c r="D325" s="22"/>
      <c r="E325" s="22"/>
      <c r="F325" s="22"/>
      <c r="G325" s="77"/>
      <c r="H325" s="77"/>
      <c r="I325" s="77"/>
      <c r="J325" s="129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22"/>
      <c r="B326" s="22"/>
      <c r="C326" s="22"/>
      <c r="D326" s="22"/>
      <c r="E326" s="22"/>
      <c r="F326" s="22"/>
      <c r="G326" s="77"/>
      <c r="H326" s="77"/>
      <c r="I326" s="77"/>
      <c r="J326" s="129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22"/>
      <c r="B327" s="22"/>
      <c r="C327" s="22"/>
      <c r="D327" s="22"/>
      <c r="E327" s="22"/>
      <c r="F327" s="22"/>
      <c r="G327" s="77"/>
      <c r="H327" s="77"/>
      <c r="I327" s="77"/>
      <c r="J327" s="129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22"/>
      <c r="B328" s="22"/>
      <c r="C328" s="22"/>
      <c r="D328" s="22"/>
      <c r="E328" s="22"/>
      <c r="F328" s="22"/>
      <c r="G328" s="77"/>
      <c r="H328" s="77"/>
      <c r="I328" s="77"/>
      <c r="J328" s="129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22"/>
      <c r="B329" s="22"/>
      <c r="C329" s="22"/>
      <c r="D329" s="22"/>
      <c r="E329" s="22"/>
      <c r="F329" s="22"/>
      <c r="G329" s="77"/>
      <c r="H329" s="77"/>
      <c r="I329" s="77"/>
      <c r="J329" s="129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22"/>
      <c r="B330" s="22"/>
      <c r="C330" s="22"/>
      <c r="D330" s="22"/>
      <c r="E330" s="22"/>
      <c r="F330" s="22"/>
      <c r="G330" s="77"/>
      <c r="H330" s="77"/>
      <c r="I330" s="77"/>
      <c r="J330" s="129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22"/>
      <c r="B331" s="22"/>
      <c r="C331" s="22"/>
      <c r="D331" s="22"/>
      <c r="E331" s="22"/>
      <c r="F331" s="22"/>
      <c r="G331" s="77"/>
      <c r="H331" s="77"/>
      <c r="I331" s="77"/>
      <c r="J331" s="129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22"/>
      <c r="B332" s="22"/>
      <c r="C332" s="22"/>
      <c r="D332" s="22"/>
      <c r="E332" s="22"/>
      <c r="F332" s="22"/>
      <c r="G332" s="77"/>
      <c r="H332" s="77"/>
      <c r="I332" s="77"/>
      <c r="J332" s="129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22"/>
      <c r="B333" s="22"/>
      <c r="C333" s="22"/>
      <c r="D333" s="22"/>
      <c r="E333" s="22"/>
      <c r="F333" s="22"/>
      <c r="G333" s="77"/>
      <c r="H333" s="77"/>
      <c r="I333" s="77"/>
      <c r="J333" s="129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22"/>
      <c r="B334" s="22"/>
      <c r="C334" s="22"/>
      <c r="D334" s="22"/>
      <c r="E334" s="22"/>
      <c r="F334" s="22"/>
      <c r="G334" s="77"/>
      <c r="H334" s="77"/>
      <c r="I334" s="77"/>
      <c r="J334" s="129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22"/>
      <c r="B335" s="22"/>
      <c r="C335" s="22"/>
      <c r="D335" s="22"/>
      <c r="E335" s="22"/>
      <c r="F335" s="22"/>
      <c r="G335" s="77"/>
      <c r="H335" s="77"/>
      <c r="I335" s="77"/>
      <c r="J335" s="129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22"/>
      <c r="B336" s="22"/>
      <c r="C336" s="22"/>
      <c r="D336" s="22"/>
      <c r="E336" s="22"/>
      <c r="F336" s="22"/>
      <c r="G336" s="77"/>
      <c r="H336" s="77"/>
      <c r="I336" s="77"/>
      <c r="J336" s="129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22"/>
      <c r="B337" s="22"/>
      <c r="C337" s="22"/>
      <c r="D337" s="22"/>
      <c r="E337" s="22"/>
      <c r="F337" s="22"/>
      <c r="G337" s="77"/>
      <c r="H337" s="77"/>
      <c r="I337" s="77"/>
      <c r="J337" s="129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22"/>
      <c r="B338" s="22"/>
      <c r="C338" s="22"/>
      <c r="D338" s="22"/>
      <c r="E338" s="22"/>
      <c r="F338" s="22"/>
      <c r="G338" s="77"/>
      <c r="H338" s="77"/>
      <c r="I338" s="77"/>
      <c r="J338" s="129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22"/>
      <c r="B339" s="22"/>
      <c r="C339" s="22"/>
      <c r="D339" s="22"/>
      <c r="E339" s="22"/>
      <c r="F339" s="22"/>
      <c r="G339" s="77"/>
      <c r="H339" s="77"/>
      <c r="I339" s="77"/>
      <c r="J339" s="129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22"/>
      <c r="B340" s="22"/>
      <c r="C340" s="22"/>
      <c r="D340" s="22"/>
      <c r="E340" s="22"/>
      <c r="F340" s="22"/>
      <c r="G340" s="77"/>
      <c r="H340" s="77"/>
      <c r="I340" s="77"/>
      <c r="J340" s="129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22"/>
      <c r="B341" s="22"/>
      <c r="C341" s="22"/>
      <c r="D341" s="22"/>
      <c r="E341" s="22"/>
      <c r="F341" s="22"/>
      <c r="G341" s="77"/>
      <c r="H341" s="77"/>
      <c r="I341" s="77"/>
      <c r="J341" s="129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22"/>
      <c r="B342" s="22"/>
      <c r="C342" s="22"/>
      <c r="D342" s="22"/>
      <c r="E342" s="22"/>
      <c r="F342" s="22"/>
      <c r="G342" s="77"/>
      <c r="H342" s="77"/>
      <c r="I342" s="77"/>
      <c r="J342" s="129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22"/>
      <c r="B343" s="22"/>
      <c r="C343" s="22"/>
      <c r="D343" s="22"/>
      <c r="E343" s="22"/>
      <c r="F343" s="22"/>
      <c r="G343" s="77"/>
      <c r="H343" s="77"/>
      <c r="I343" s="77"/>
      <c r="J343" s="129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22"/>
      <c r="B344" s="22"/>
      <c r="C344" s="22"/>
      <c r="D344" s="22"/>
      <c r="E344" s="22"/>
      <c r="F344" s="22"/>
      <c r="G344" s="77"/>
      <c r="H344" s="77"/>
      <c r="I344" s="77"/>
      <c r="J344" s="129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22"/>
      <c r="B345" s="22"/>
      <c r="C345" s="22"/>
      <c r="D345" s="22"/>
      <c r="E345" s="22"/>
      <c r="F345" s="22"/>
      <c r="G345" s="77"/>
      <c r="H345" s="77"/>
      <c r="I345" s="77"/>
      <c r="J345" s="129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22"/>
      <c r="B346" s="22"/>
      <c r="C346" s="22"/>
      <c r="D346" s="22"/>
      <c r="E346" s="22"/>
      <c r="F346" s="22"/>
      <c r="G346" s="77"/>
      <c r="H346" s="77"/>
      <c r="I346" s="77"/>
      <c r="J346" s="129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22"/>
      <c r="B347" s="22"/>
      <c r="C347" s="22"/>
      <c r="D347" s="22"/>
      <c r="E347" s="22"/>
      <c r="F347" s="22"/>
      <c r="G347" s="77"/>
      <c r="H347" s="77"/>
      <c r="I347" s="77"/>
      <c r="J347" s="129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22"/>
      <c r="B348" s="22"/>
      <c r="C348" s="22"/>
      <c r="D348" s="22"/>
      <c r="E348" s="22"/>
      <c r="F348" s="22"/>
      <c r="G348" s="77"/>
      <c r="H348" s="77"/>
      <c r="I348" s="77"/>
      <c r="J348" s="129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22"/>
      <c r="B349" s="22"/>
      <c r="C349" s="22"/>
      <c r="D349" s="22"/>
      <c r="E349" s="22"/>
      <c r="F349" s="22"/>
      <c r="G349" s="77"/>
      <c r="H349" s="77"/>
      <c r="I349" s="77"/>
      <c r="J349" s="129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22"/>
      <c r="B350" s="22"/>
      <c r="C350" s="22"/>
      <c r="D350" s="22"/>
      <c r="E350" s="22"/>
      <c r="F350" s="22"/>
      <c r="G350" s="77"/>
      <c r="H350" s="77"/>
      <c r="I350" s="77"/>
      <c r="J350" s="129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22"/>
      <c r="B351" s="22"/>
      <c r="C351" s="22"/>
      <c r="D351" s="22"/>
      <c r="E351" s="22"/>
      <c r="F351" s="22"/>
      <c r="G351" s="77"/>
      <c r="H351" s="77"/>
      <c r="I351" s="77"/>
      <c r="J351" s="129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22"/>
      <c r="B352" s="22"/>
      <c r="C352" s="22"/>
      <c r="D352" s="22"/>
      <c r="E352" s="22"/>
      <c r="F352" s="22"/>
      <c r="G352" s="77"/>
      <c r="H352" s="77"/>
      <c r="I352" s="77"/>
      <c r="J352" s="129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22"/>
      <c r="B353" s="22"/>
      <c r="C353" s="22"/>
      <c r="D353" s="22"/>
      <c r="E353" s="22"/>
      <c r="F353" s="22"/>
      <c r="G353" s="77"/>
      <c r="H353" s="77"/>
      <c r="I353" s="77"/>
      <c r="J353" s="129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22"/>
      <c r="B354" s="22"/>
      <c r="C354" s="22"/>
      <c r="D354" s="22"/>
      <c r="E354" s="22"/>
      <c r="F354" s="22"/>
      <c r="G354" s="77"/>
      <c r="H354" s="77"/>
      <c r="I354" s="77"/>
      <c r="J354" s="129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22"/>
      <c r="B355" s="22"/>
      <c r="C355" s="22"/>
      <c r="D355" s="22"/>
      <c r="E355" s="22"/>
      <c r="F355" s="22"/>
      <c r="G355" s="77"/>
      <c r="H355" s="77"/>
      <c r="I355" s="77"/>
      <c r="J355" s="129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22"/>
      <c r="B356" s="22"/>
      <c r="C356" s="22"/>
      <c r="D356" s="22"/>
      <c r="E356" s="22"/>
      <c r="F356" s="22"/>
      <c r="G356" s="77"/>
      <c r="H356" s="77"/>
      <c r="I356" s="77"/>
      <c r="J356" s="129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22"/>
      <c r="B357" s="22"/>
      <c r="C357" s="22"/>
      <c r="D357" s="22"/>
      <c r="E357" s="22"/>
      <c r="F357" s="22"/>
      <c r="G357" s="77"/>
      <c r="H357" s="77"/>
      <c r="I357" s="77"/>
      <c r="J357" s="129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22"/>
      <c r="B358" s="22"/>
      <c r="C358" s="22"/>
      <c r="D358" s="22"/>
      <c r="E358" s="22"/>
      <c r="F358" s="22"/>
      <c r="G358" s="77"/>
      <c r="H358" s="77"/>
      <c r="I358" s="77"/>
      <c r="J358" s="129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22"/>
      <c r="B359" s="22"/>
      <c r="C359" s="22"/>
      <c r="D359" s="22"/>
      <c r="E359" s="22"/>
      <c r="F359" s="22"/>
      <c r="G359" s="77"/>
      <c r="H359" s="77"/>
      <c r="I359" s="77"/>
      <c r="J359" s="129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22"/>
      <c r="B360" s="22"/>
      <c r="C360" s="22"/>
      <c r="D360" s="22"/>
      <c r="E360" s="22"/>
      <c r="F360" s="22"/>
      <c r="G360" s="77"/>
      <c r="H360" s="77"/>
      <c r="I360" s="77"/>
      <c r="J360" s="129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22"/>
      <c r="B361" s="22"/>
      <c r="C361" s="22"/>
      <c r="D361" s="22"/>
      <c r="E361" s="22"/>
      <c r="F361" s="22"/>
      <c r="G361" s="77"/>
      <c r="H361" s="77"/>
      <c r="I361" s="77"/>
      <c r="J361" s="129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22"/>
      <c r="B362" s="22"/>
      <c r="C362" s="22"/>
      <c r="D362" s="22"/>
      <c r="E362" s="22"/>
      <c r="F362" s="22"/>
      <c r="G362" s="77"/>
      <c r="H362" s="77"/>
      <c r="I362" s="77"/>
      <c r="J362" s="129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22"/>
      <c r="B363" s="22"/>
      <c r="C363" s="22"/>
      <c r="D363" s="22"/>
      <c r="E363" s="22"/>
      <c r="F363" s="22"/>
      <c r="G363" s="77"/>
      <c r="H363" s="77"/>
      <c r="I363" s="77"/>
      <c r="J363" s="129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22"/>
      <c r="B364" s="22"/>
      <c r="C364" s="22"/>
      <c r="D364" s="22"/>
      <c r="E364" s="22"/>
      <c r="F364" s="22"/>
      <c r="G364" s="77"/>
      <c r="H364" s="77"/>
      <c r="I364" s="77"/>
      <c r="J364" s="129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22"/>
      <c r="B365" s="22"/>
      <c r="C365" s="22"/>
      <c r="D365" s="22"/>
      <c r="E365" s="22"/>
      <c r="F365" s="22"/>
      <c r="G365" s="77"/>
      <c r="H365" s="77"/>
      <c r="I365" s="77"/>
      <c r="J365" s="129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22"/>
      <c r="B366" s="22"/>
      <c r="C366" s="22"/>
      <c r="D366" s="22"/>
      <c r="E366" s="22"/>
      <c r="F366" s="22"/>
      <c r="G366" s="77"/>
      <c r="H366" s="77"/>
      <c r="I366" s="77"/>
      <c r="J366" s="129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22"/>
      <c r="B367" s="22"/>
      <c r="C367" s="22"/>
      <c r="D367" s="22"/>
      <c r="E367" s="22"/>
      <c r="F367" s="22"/>
      <c r="G367" s="77"/>
      <c r="H367" s="77"/>
      <c r="I367" s="77"/>
      <c r="J367" s="129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22"/>
      <c r="B368" s="22"/>
      <c r="C368" s="22"/>
      <c r="D368" s="22"/>
      <c r="E368" s="22"/>
      <c r="F368" s="22"/>
      <c r="G368" s="77"/>
      <c r="H368" s="77"/>
      <c r="I368" s="77"/>
      <c r="J368" s="129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22"/>
      <c r="B369" s="22"/>
      <c r="C369" s="22"/>
      <c r="D369" s="22"/>
      <c r="E369" s="22"/>
      <c r="F369" s="22"/>
      <c r="G369" s="77"/>
      <c r="H369" s="77"/>
      <c r="I369" s="77"/>
      <c r="J369" s="129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22"/>
      <c r="B370" s="22"/>
      <c r="C370" s="22"/>
      <c r="D370" s="22"/>
      <c r="E370" s="22"/>
      <c r="F370" s="22"/>
      <c r="G370" s="77"/>
      <c r="H370" s="77"/>
      <c r="I370" s="77"/>
      <c r="J370" s="129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22"/>
      <c r="B371" s="22"/>
      <c r="C371" s="22"/>
      <c r="D371" s="22"/>
      <c r="E371" s="22"/>
      <c r="F371" s="22"/>
      <c r="G371" s="77"/>
      <c r="H371" s="77"/>
      <c r="I371" s="77"/>
      <c r="J371" s="129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22"/>
      <c r="B372" s="22"/>
      <c r="C372" s="22"/>
      <c r="D372" s="22"/>
      <c r="E372" s="22"/>
      <c r="F372" s="22"/>
      <c r="G372" s="77"/>
      <c r="H372" s="77"/>
      <c r="I372" s="77"/>
      <c r="J372" s="129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22"/>
      <c r="B373" s="22"/>
      <c r="C373" s="22"/>
      <c r="D373" s="22"/>
      <c r="E373" s="22"/>
      <c r="F373" s="22"/>
      <c r="G373" s="77"/>
      <c r="H373" s="77"/>
      <c r="I373" s="77"/>
      <c r="J373" s="129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22"/>
      <c r="B374" s="22"/>
      <c r="C374" s="22"/>
      <c r="D374" s="22"/>
      <c r="E374" s="22"/>
      <c r="F374" s="22"/>
      <c r="G374" s="77"/>
      <c r="H374" s="77"/>
      <c r="I374" s="77"/>
      <c r="J374" s="129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22"/>
      <c r="B375" s="22"/>
      <c r="C375" s="22"/>
      <c r="D375" s="22"/>
      <c r="E375" s="22"/>
      <c r="F375" s="22"/>
      <c r="G375" s="77"/>
      <c r="H375" s="77"/>
      <c r="I375" s="77"/>
      <c r="J375" s="129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22"/>
      <c r="B376" s="22"/>
      <c r="C376" s="22"/>
      <c r="D376" s="22"/>
      <c r="E376" s="22"/>
      <c r="F376" s="22"/>
      <c r="G376" s="77"/>
      <c r="H376" s="77"/>
      <c r="I376" s="77"/>
      <c r="J376" s="129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22"/>
      <c r="B377" s="22"/>
      <c r="C377" s="22"/>
      <c r="D377" s="22"/>
      <c r="E377" s="22"/>
      <c r="F377" s="22"/>
      <c r="G377" s="77"/>
      <c r="H377" s="77"/>
      <c r="I377" s="77"/>
      <c r="J377" s="129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22"/>
      <c r="B378" s="22"/>
      <c r="C378" s="22"/>
      <c r="D378" s="22"/>
      <c r="E378" s="22"/>
      <c r="F378" s="22"/>
      <c r="G378" s="77"/>
      <c r="H378" s="77"/>
      <c r="I378" s="77"/>
      <c r="J378" s="129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22"/>
      <c r="B379" s="22"/>
      <c r="C379" s="22"/>
      <c r="D379" s="22"/>
      <c r="E379" s="22"/>
      <c r="F379" s="22"/>
      <c r="G379" s="77"/>
      <c r="H379" s="77"/>
      <c r="I379" s="77"/>
      <c r="J379" s="129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22"/>
      <c r="B380" s="22"/>
      <c r="C380" s="22"/>
      <c r="D380" s="22"/>
      <c r="E380" s="22"/>
      <c r="F380" s="22"/>
      <c r="G380" s="77"/>
      <c r="H380" s="77"/>
      <c r="I380" s="77"/>
      <c r="J380" s="129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22"/>
      <c r="B381" s="22"/>
      <c r="C381" s="22"/>
      <c r="D381" s="22"/>
      <c r="E381" s="22"/>
      <c r="F381" s="22"/>
      <c r="G381" s="77"/>
      <c r="H381" s="77"/>
      <c r="I381" s="77"/>
      <c r="J381" s="129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22"/>
      <c r="B382" s="22"/>
      <c r="C382" s="22"/>
      <c r="D382" s="22"/>
      <c r="E382" s="22"/>
      <c r="F382" s="22"/>
      <c r="G382" s="77"/>
      <c r="H382" s="77"/>
      <c r="I382" s="77"/>
      <c r="J382" s="129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22"/>
      <c r="B383" s="22"/>
      <c r="C383" s="22"/>
      <c r="D383" s="22"/>
      <c r="E383" s="22"/>
      <c r="F383" s="22"/>
      <c r="G383" s="77"/>
      <c r="H383" s="77"/>
      <c r="I383" s="77"/>
      <c r="J383" s="129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22"/>
      <c r="B384" s="22"/>
      <c r="C384" s="22"/>
      <c r="D384" s="22"/>
      <c r="E384" s="22"/>
      <c r="F384" s="22"/>
      <c r="G384" s="77"/>
      <c r="H384" s="77"/>
      <c r="I384" s="77"/>
      <c r="J384" s="129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22"/>
      <c r="B385" s="22"/>
      <c r="C385" s="22"/>
      <c r="D385" s="22"/>
      <c r="E385" s="22"/>
      <c r="F385" s="22"/>
      <c r="G385" s="77"/>
      <c r="H385" s="77"/>
      <c r="I385" s="77"/>
      <c r="J385" s="129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22"/>
      <c r="B386" s="22"/>
      <c r="C386" s="22"/>
      <c r="D386" s="22"/>
      <c r="E386" s="22"/>
      <c r="F386" s="22"/>
      <c r="G386" s="77"/>
      <c r="H386" s="77"/>
      <c r="I386" s="77"/>
      <c r="J386" s="129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22"/>
      <c r="B387" s="22"/>
      <c r="C387" s="22"/>
      <c r="D387" s="22"/>
      <c r="E387" s="22"/>
      <c r="F387" s="22"/>
      <c r="G387" s="77"/>
      <c r="H387" s="77"/>
      <c r="I387" s="77"/>
      <c r="J387" s="129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22"/>
      <c r="B388" s="22"/>
      <c r="C388" s="22"/>
      <c r="D388" s="22"/>
      <c r="E388" s="22"/>
      <c r="F388" s="22"/>
      <c r="G388" s="77"/>
      <c r="H388" s="77"/>
      <c r="I388" s="77"/>
      <c r="J388" s="129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22"/>
      <c r="B389" s="22"/>
      <c r="C389" s="22"/>
      <c r="D389" s="22"/>
      <c r="E389" s="22"/>
      <c r="F389" s="22"/>
      <c r="G389" s="77"/>
      <c r="H389" s="77"/>
      <c r="I389" s="77"/>
      <c r="J389" s="129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22"/>
      <c r="B390" s="22"/>
      <c r="C390" s="22"/>
      <c r="D390" s="22"/>
      <c r="E390" s="22"/>
      <c r="F390" s="22"/>
      <c r="G390" s="77"/>
      <c r="H390" s="77"/>
      <c r="I390" s="77"/>
      <c r="J390" s="129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22"/>
      <c r="B391" s="22"/>
      <c r="C391" s="22"/>
      <c r="D391" s="22"/>
      <c r="E391" s="22"/>
      <c r="F391" s="22"/>
      <c r="G391" s="77"/>
      <c r="H391" s="77"/>
      <c r="I391" s="77"/>
      <c r="J391" s="129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22"/>
      <c r="B392" s="22"/>
      <c r="C392" s="22"/>
      <c r="D392" s="22"/>
      <c r="E392" s="22"/>
      <c r="F392" s="22"/>
      <c r="G392" s="77"/>
      <c r="H392" s="77"/>
      <c r="I392" s="77"/>
      <c r="J392" s="129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22"/>
      <c r="B393" s="22"/>
      <c r="C393" s="22"/>
      <c r="D393" s="22"/>
      <c r="E393" s="22"/>
      <c r="F393" s="22"/>
      <c r="G393" s="77"/>
      <c r="H393" s="77"/>
      <c r="I393" s="77"/>
      <c r="J393" s="129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22"/>
      <c r="B394" s="22"/>
      <c r="C394" s="22"/>
      <c r="D394" s="22"/>
      <c r="E394" s="22"/>
      <c r="F394" s="22"/>
      <c r="G394" s="77"/>
      <c r="H394" s="77"/>
      <c r="I394" s="77"/>
      <c r="J394" s="129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22"/>
      <c r="B395" s="22"/>
      <c r="C395" s="22"/>
      <c r="D395" s="22"/>
      <c r="E395" s="22"/>
      <c r="F395" s="22"/>
      <c r="G395" s="77"/>
      <c r="H395" s="77"/>
      <c r="I395" s="77"/>
      <c r="J395" s="129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22"/>
      <c r="B396" s="22"/>
      <c r="C396" s="22"/>
      <c r="D396" s="22"/>
      <c r="E396" s="22"/>
      <c r="F396" s="22"/>
      <c r="G396" s="77"/>
      <c r="H396" s="77"/>
      <c r="I396" s="77"/>
      <c r="J396" s="129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22"/>
      <c r="B397" s="22"/>
      <c r="C397" s="22"/>
      <c r="D397" s="22"/>
      <c r="E397" s="22"/>
      <c r="F397" s="22"/>
      <c r="G397" s="77"/>
      <c r="H397" s="77"/>
      <c r="I397" s="77"/>
      <c r="J397" s="129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22"/>
      <c r="B398" s="22"/>
      <c r="C398" s="22"/>
      <c r="D398" s="22"/>
      <c r="E398" s="22"/>
      <c r="F398" s="22"/>
      <c r="G398" s="77"/>
      <c r="H398" s="77"/>
      <c r="I398" s="77"/>
      <c r="J398" s="129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22"/>
      <c r="B399" s="22"/>
      <c r="C399" s="22"/>
      <c r="D399" s="22"/>
      <c r="E399" s="22"/>
      <c r="F399" s="22"/>
      <c r="G399" s="77"/>
      <c r="H399" s="77"/>
      <c r="I399" s="77"/>
      <c r="J399" s="129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22"/>
      <c r="B400" s="22"/>
      <c r="C400" s="22"/>
      <c r="D400" s="22"/>
      <c r="E400" s="22"/>
      <c r="F400" s="22"/>
      <c r="G400" s="77"/>
      <c r="H400" s="77"/>
      <c r="I400" s="77"/>
      <c r="J400" s="129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22"/>
      <c r="B401" s="22"/>
      <c r="C401" s="22"/>
      <c r="D401" s="22"/>
      <c r="E401" s="22"/>
      <c r="F401" s="22"/>
      <c r="G401" s="77"/>
      <c r="H401" s="77"/>
      <c r="I401" s="77"/>
      <c r="J401" s="129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22"/>
      <c r="B402" s="22"/>
      <c r="C402" s="22"/>
      <c r="D402" s="22"/>
      <c r="E402" s="22"/>
      <c r="F402" s="22"/>
      <c r="G402" s="77"/>
      <c r="H402" s="77"/>
      <c r="I402" s="77"/>
      <c r="J402" s="129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22"/>
      <c r="B403" s="22"/>
      <c r="C403" s="22"/>
      <c r="D403" s="22"/>
      <c r="E403" s="22"/>
      <c r="F403" s="22"/>
      <c r="G403" s="77"/>
      <c r="H403" s="77"/>
      <c r="I403" s="77"/>
      <c r="J403" s="129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22"/>
      <c r="B404" s="22"/>
      <c r="C404" s="22"/>
      <c r="D404" s="22"/>
      <c r="E404" s="22"/>
      <c r="F404" s="22"/>
      <c r="G404" s="77"/>
      <c r="H404" s="77"/>
      <c r="I404" s="77"/>
      <c r="J404" s="129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22"/>
      <c r="B405" s="22"/>
      <c r="C405" s="22"/>
      <c r="D405" s="22"/>
      <c r="E405" s="22"/>
      <c r="F405" s="22"/>
      <c r="G405" s="77"/>
      <c r="H405" s="77"/>
      <c r="I405" s="77"/>
      <c r="J405" s="129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22"/>
      <c r="B406" s="22"/>
      <c r="C406" s="22"/>
      <c r="D406" s="22"/>
      <c r="E406" s="22"/>
      <c r="F406" s="22"/>
      <c r="G406" s="77"/>
      <c r="H406" s="77"/>
      <c r="I406" s="77"/>
      <c r="J406" s="129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22"/>
      <c r="B407" s="22"/>
      <c r="C407" s="22"/>
      <c r="D407" s="22"/>
      <c r="E407" s="22"/>
      <c r="F407" s="22"/>
      <c r="G407" s="77"/>
      <c r="H407" s="77"/>
      <c r="I407" s="77"/>
      <c r="J407" s="129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22"/>
      <c r="B408" s="22"/>
      <c r="C408" s="22"/>
      <c r="D408" s="22"/>
      <c r="E408" s="22"/>
      <c r="F408" s="22"/>
      <c r="G408" s="77"/>
      <c r="H408" s="77"/>
      <c r="I408" s="77"/>
      <c r="J408" s="129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22"/>
      <c r="B409" s="22"/>
      <c r="C409" s="22"/>
      <c r="D409" s="22"/>
      <c r="E409" s="22"/>
      <c r="F409" s="22"/>
      <c r="G409" s="77"/>
      <c r="H409" s="77"/>
      <c r="I409" s="77"/>
      <c r="J409" s="129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22"/>
      <c r="B410" s="22"/>
      <c r="C410" s="22"/>
      <c r="D410" s="22"/>
      <c r="E410" s="22"/>
      <c r="F410" s="22"/>
      <c r="G410" s="77"/>
      <c r="H410" s="77"/>
      <c r="I410" s="77"/>
      <c r="J410" s="129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22"/>
      <c r="B411" s="22"/>
      <c r="C411" s="22"/>
      <c r="D411" s="22"/>
      <c r="E411" s="22"/>
      <c r="F411" s="22"/>
      <c r="G411" s="77"/>
      <c r="H411" s="77"/>
      <c r="I411" s="77"/>
      <c r="J411" s="129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22"/>
      <c r="B412" s="22"/>
      <c r="C412" s="22"/>
      <c r="D412" s="22"/>
      <c r="E412" s="22"/>
      <c r="F412" s="22"/>
      <c r="G412" s="77"/>
      <c r="H412" s="77"/>
      <c r="I412" s="77"/>
      <c r="J412" s="129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22"/>
      <c r="B413" s="22"/>
      <c r="C413" s="22"/>
      <c r="D413" s="22"/>
      <c r="E413" s="22"/>
      <c r="F413" s="22"/>
      <c r="G413" s="77"/>
      <c r="H413" s="77"/>
      <c r="I413" s="77"/>
      <c r="J413" s="129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22"/>
      <c r="B414" s="22"/>
      <c r="C414" s="22"/>
      <c r="D414" s="22"/>
      <c r="E414" s="22"/>
      <c r="F414" s="22"/>
      <c r="G414" s="77"/>
      <c r="H414" s="77"/>
      <c r="I414" s="77"/>
      <c r="J414" s="129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22"/>
      <c r="B415" s="22"/>
      <c r="C415" s="22"/>
      <c r="D415" s="22"/>
      <c r="E415" s="22"/>
      <c r="F415" s="22"/>
      <c r="G415" s="77"/>
      <c r="H415" s="77"/>
      <c r="I415" s="77"/>
      <c r="J415" s="129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22"/>
      <c r="B416" s="22"/>
      <c r="C416" s="22"/>
      <c r="D416" s="22"/>
      <c r="E416" s="22"/>
      <c r="F416" s="22"/>
      <c r="G416" s="77"/>
      <c r="H416" s="77"/>
      <c r="I416" s="77"/>
      <c r="J416" s="129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22"/>
      <c r="B417" s="22"/>
      <c r="C417" s="22"/>
      <c r="D417" s="22"/>
      <c r="E417" s="22"/>
      <c r="F417" s="22"/>
      <c r="G417" s="77"/>
      <c r="H417" s="77"/>
      <c r="I417" s="77"/>
      <c r="J417" s="129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22"/>
      <c r="B418" s="22"/>
      <c r="C418" s="22"/>
      <c r="D418" s="22"/>
      <c r="E418" s="22"/>
      <c r="F418" s="22"/>
      <c r="G418" s="77"/>
      <c r="H418" s="77"/>
      <c r="I418" s="77"/>
      <c r="J418" s="129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22"/>
      <c r="B419" s="22"/>
      <c r="C419" s="22"/>
      <c r="D419" s="22"/>
      <c r="E419" s="22"/>
      <c r="F419" s="22"/>
      <c r="G419" s="77"/>
      <c r="H419" s="77"/>
      <c r="I419" s="77"/>
      <c r="J419" s="129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22"/>
      <c r="B420" s="22"/>
      <c r="C420" s="22"/>
      <c r="D420" s="22"/>
      <c r="E420" s="22"/>
      <c r="F420" s="22"/>
      <c r="G420" s="77"/>
      <c r="H420" s="77"/>
      <c r="I420" s="77"/>
      <c r="J420" s="129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22"/>
      <c r="B421" s="22"/>
      <c r="C421" s="22"/>
      <c r="D421" s="22"/>
      <c r="E421" s="22"/>
      <c r="F421" s="22"/>
      <c r="G421" s="77"/>
      <c r="H421" s="77"/>
      <c r="I421" s="77"/>
      <c r="J421" s="129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22"/>
      <c r="B422" s="22"/>
      <c r="C422" s="22"/>
      <c r="D422" s="22"/>
      <c r="E422" s="22"/>
      <c r="F422" s="22"/>
      <c r="G422" s="77"/>
      <c r="H422" s="77"/>
      <c r="I422" s="77"/>
      <c r="J422" s="129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22"/>
      <c r="B423" s="22"/>
      <c r="C423" s="22"/>
      <c r="D423" s="22"/>
      <c r="E423" s="22"/>
      <c r="F423" s="22"/>
      <c r="G423" s="77"/>
      <c r="H423" s="77"/>
      <c r="I423" s="77"/>
      <c r="J423" s="129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22"/>
      <c r="B424" s="22"/>
      <c r="C424" s="22"/>
      <c r="D424" s="22"/>
      <c r="E424" s="22"/>
      <c r="F424" s="22"/>
      <c r="G424" s="77"/>
      <c r="H424" s="77"/>
      <c r="I424" s="77"/>
      <c r="J424" s="129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22"/>
      <c r="B425" s="22"/>
      <c r="C425" s="22"/>
      <c r="D425" s="22"/>
      <c r="E425" s="22"/>
      <c r="F425" s="22"/>
      <c r="G425" s="77"/>
      <c r="H425" s="77"/>
      <c r="I425" s="77"/>
      <c r="J425" s="129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22"/>
      <c r="B426" s="22"/>
      <c r="C426" s="22"/>
      <c r="D426" s="22"/>
      <c r="E426" s="22"/>
      <c r="F426" s="22"/>
      <c r="G426" s="77"/>
      <c r="H426" s="77"/>
      <c r="I426" s="77"/>
      <c r="J426" s="129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22"/>
      <c r="B427" s="22"/>
      <c r="C427" s="22"/>
      <c r="D427" s="22"/>
      <c r="E427" s="22"/>
      <c r="F427" s="22"/>
      <c r="G427" s="77"/>
      <c r="H427" s="77"/>
      <c r="I427" s="77"/>
      <c r="J427" s="129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22"/>
      <c r="B428" s="22"/>
      <c r="C428" s="22"/>
      <c r="D428" s="22"/>
      <c r="E428" s="22"/>
      <c r="F428" s="22"/>
      <c r="G428" s="77"/>
      <c r="H428" s="77"/>
      <c r="I428" s="77"/>
      <c r="J428" s="129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22"/>
      <c r="B429" s="22"/>
      <c r="C429" s="22"/>
      <c r="D429" s="22"/>
      <c r="E429" s="22"/>
      <c r="F429" s="22"/>
      <c r="G429" s="77"/>
      <c r="H429" s="77"/>
      <c r="I429" s="77"/>
      <c r="J429" s="129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22"/>
      <c r="B430" s="22"/>
      <c r="C430" s="22"/>
      <c r="D430" s="22"/>
      <c r="E430" s="22"/>
      <c r="F430" s="22"/>
      <c r="G430" s="77"/>
      <c r="H430" s="77"/>
      <c r="I430" s="77"/>
      <c r="J430" s="129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22"/>
      <c r="B431" s="22"/>
      <c r="C431" s="22"/>
      <c r="D431" s="22"/>
      <c r="E431" s="22"/>
      <c r="F431" s="22"/>
      <c r="G431" s="77"/>
      <c r="H431" s="77"/>
      <c r="I431" s="77"/>
      <c r="J431" s="129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22"/>
      <c r="B432" s="22"/>
      <c r="C432" s="22"/>
      <c r="D432" s="22"/>
      <c r="E432" s="22"/>
      <c r="F432" s="22"/>
      <c r="G432" s="77"/>
      <c r="H432" s="77"/>
      <c r="I432" s="77"/>
      <c r="J432" s="129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22"/>
      <c r="B433" s="22"/>
      <c r="C433" s="22"/>
      <c r="D433" s="22"/>
      <c r="E433" s="22"/>
      <c r="F433" s="22"/>
      <c r="G433" s="77"/>
      <c r="H433" s="77"/>
      <c r="I433" s="77"/>
      <c r="J433" s="129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22"/>
      <c r="B434" s="22"/>
      <c r="C434" s="22"/>
      <c r="D434" s="22"/>
      <c r="E434" s="22"/>
      <c r="F434" s="22"/>
      <c r="G434" s="77"/>
      <c r="H434" s="77"/>
      <c r="I434" s="77"/>
      <c r="J434" s="129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22"/>
      <c r="B435" s="22"/>
      <c r="C435" s="22"/>
      <c r="D435" s="22"/>
      <c r="E435" s="22"/>
      <c r="F435" s="22"/>
      <c r="G435" s="77"/>
      <c r="H435" s="77"/>
      <c r="I435" s="77"/>
      <c r="J435" s="129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22"/>
      <c r="B436" s="22"/>
      <c r="C436" s="22"/>
      <c r="D436" s="22"/>
      <c r="E436" s="22"/>
      <c r="F436" s="22"/>
      <c r="G436" s="77"/>
      <c r="H436" s="77"/>
      <c r="I436" s="77"/>
      <c r="J436" s="129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22"/>
      <c r="B437" s="22"/>
      <c r="C437" s="22"/>
      <c r="D437" s="22"/>
      <c r="E437" s="22"/>
      <c r="F437" s="22"/>
      <c r="G437" s="77"/>
      <c r="H437" s="77"/>
      <c r="I437" s="77"/>
      <c r="J437" s="129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22"/>
      <c r="B438" s="22"/>
      <c r="C438" s="22"/>
      <c r="D438" s="22"/>
      <c r="E438" s="22"/>
      <c r="F438" s="22"/>
      <c r="G438" s="77"/>
      <c r="H438" s="77"/>
      <c r="I438" s="77"/>
      <c r="J438" s="129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22"/>
      <c r="B439" s="22"/>
      <c r="C439" s="22"/>
      <c r="D439" s="22"/>
      <c r="E439" s="22"/>
      <c r="F439" s="22"/>
      <c r="G439" s="77"/>
      <c r="H439" s="77"/>
      <c r="I439" s="77"/>
      <c r="J439" s="129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22"/>
      <c r="B440" s="22"/>
      <c r="C440" s="22"/>
      <c r="D440" s="22"/>
      <c r="E440" s="22"/>
      <c r="F440" s="22"/>
      <c r="G440" s="77"/>
      <c r="H440" s="77"/>
      <c r="I440" s="77"/>
      <c r="J440" s="129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22"/>
      <c r="B441" s="22"/>
      <c r="C441" s="22"/>
      <c r="D441" s="22"/>
      <c r="E441" s="22"/>
      <c r="F441" s="22"/>
      <c r="G441" s="77"/>
      <c r="H441" s="77"/>
      <c r="I441" s="77"/>
      <c r="J441" s="129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22"/>
      <c r="B442" s="22"/>
      <c r="C442" s="22"/>
      <c r="D442" s="22"/>
      <c r="E442" s="22"/>
      <c r="F442" s="22"/>
      <c r="G442" s="77"/>
      <c r="H442" s="77"/>
      <c r="I442" s="77"/>
      <c r="J442" s="129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22"/>
      <c r="B443" s="22"/>
      <c r="C443" s="22"/>
      <c r="D443" s="22"/>
      <c r="E443" s="22"/>
      <c r="F443" s="22"/>
      <c r="G443" s="77"/>
      <c r="H443" s="77"/>
      <c r="I443" s="77"/>
      <c r="J443" s="129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22"/>
      <c r="B444" s="22"/>
      <c r="C444" s="22"/>
      <c r="D444" s="22"/>
      <c r="E444" s="22"/>
      <c r="F444" s="22"/>
      <c r="G444" s="77"/>
      <c r="H444" s="77"/>
      <c r="I444" s="77"/>
      <c r="J444" s="129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22"/>
      <c r="B445" s="22"/>
      <c r="C445" s="22"/>
      <c r="D445" s="22"/>
      <c r="E445" s="22"/>
      <c r="F445" s="22"/>
      <c r="G445" s="77"/>
      <c r="H445" s="77"/>
      <c r="I445" s="77"/>
      <c r="J445" s="129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22"/>
      <c r="B446" s="22"/>
      <c r="C446" s="22"/>
      <c r="D446" s="22"/>
      <c r="E446" s="22"/>
      <c r="F446" s="22"/>
      <c r="G446" s="77"/>
      <c r="H446" s="77"/>
      <c r="I446" s="77"/>
      <c r="J446" s="129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22"/>
      <c r="B447" s="22"/>
      <c r="C447" s="22"/>
      <c r="D447" s="22"/>
      <c r="E447" s="22"/>
      <c r="F447" s="22"/>
      <c r="G447" s="77"/>
      <c r="H447" s="77"/>
      <c r="I447" s="77"/>
      <c r="J447" s="129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22"/>
      <c r="B448" s="22"/>
      <c r="C448" s="22"/>
      <c r="D448" s="22"/>
      <c r="E448" s="22"/>
      <c r="F448" s="22"/>
      <c r="G448" s="77"/>
      <c r="H448" s="77"/>
      <c r="I448" s="77"/>
      <c r="J448" s="129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22"/>
      <c r="B449" s="22"/>
      <c r="C449" s="22"/>
      <c r="D449" s="22"/>
      <c r="E449" s="22"/>
      <c r="F449" s="22"/>
      <c r="G449" s="77"/>
      <c r="H449" s="77"/>
      <c r="I449" s="77"/>
      <c r="J449" s="129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22"/>
      <c r="B450" s="22"/>
      <c r="C450" s="22"/>
      <c r="D450" s="22"/>
      <c r="E450" s="22"/>
      <c r="F450" s="22"/>
      <c r="G450" s="77"/>
      <c r="H450" s="77"/>
      <c r="I450" s="77"/>
      <c r="J450" s="129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22"/>
      <c r="B451" s="22"/>
      <c r="C451" s="22"/>
      <c r="D451" s="22"/>
      <c r="E451" s="22"/>
      <c r="F451" s="22"/>
      <c r="G451" s="77"/>
      <c r="H451" s="77"/>
      <c r="I451" s="77"/>
      <c r="J451" s="129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22"/>
      <c r="B452" s="22"/>
      <c r="C452" s="22"/>
      <c r="D452" s="22"/>
      <c r="E452" s="22"/>
      <c r="F452" s="22"/>
      <c r="G452" s="77"/>
      <c r="H452" s="77"/>
      <c r="I452" s="77"/>
      <c r="J452" s="129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22"/>
      <c r="B453" s="22"/>
      <c r="C453" s="22"/>
      <c r="D453" s="22"/>
      <c r="E453" s="22"/>
      <c r="F453" s="22"/>
      <c r="G453" s="77"/>
      <c r="H453" s="77"/>
      <c r="I453" s="77"/>
      <c r="J453" s="129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22"/>
      <c r="B454" s="22"/>
      <c r="C454" s="22"/>
      <c r="D454" s="22"/>
      <c r="E454" s="22"/>
      <c r="F454" s="22"/>
      <c r="G454" s="77"/>
      <c r="H454" s="77"/>
      <c r="I454" s="77"/>
      <c r="J454" s="129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22"/>
      <c r="B455" s="22"/>
      <c r="C455" s="22"/>
      <c r="D455" s="22"/>
      <c r="E455" s="22"/>
      <c r="F455" s="22"/>
      <c r="G455" s="77"/>
      <c r="H455" s="77"/>
      <c r="I455" s="77"/>
      <c r="J455" s="129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22"/>
      <c r="B456" s="22"/>
      <c r="C456" s="22"/>
      <c r="D456" s="22"/>
      <c r="E456" s="22"/>
      <c r="F456" s="22"/>
      <c r="G456" s="77"/>
      <c r="H456" s="77"/>
      <c r="I456" s="77"/>
      <c r="J456" s="129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22"/>
      <c r="B457" s="22"/>
      <c r="C457" s="22"/>
      <c r="D457" s="22"/>
      <c r="E457" s="22"/>
      <c r="F457" s="22"/>
      <c r="G457" s="77"/>
      <c r="H457" s="77"/>
      <c r="I457" s="77"/>
      <c r="J457" s="129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22"/>
      <c r="B458" s="22"/>
      <c r="C458" s="22"/>
      <c r="D458" s="22"/>
      <c r="E458" s="22"/>
      <c r="F458" s="22"/>
      <c r="G458" s="77"/>
      <c r="H458" s="77"/>
      <c r="I458" s="77"/>
      <c r="J458" s="129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22"/>
      <c r="B459" s="22"/>
      <c r="C459" s="22"/>
      <c r="D459" s="22"/>
      <c r="E459" s="22"/>
      <c r="F459" s="22"/>
      <c r="G459" s="77"/>
      <c r="H459" s="77"/>
      <c r="I459" s="77"/>
      <c r="J459" s="129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22"/>
      <c r="B460" s="22"/>
      <c r="C460" s="22"/>
      <c r="D460" s="22"/>
      <c r="E460" s="22"/>
      <c r="F460" s="22"/>
      <c r="G460" s="77"/>
      <c r="H460" s="77"/>
      <c r="I460" s="77"/>
      <c r="J460" s="129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22"/>
      <c r="B461" s="22"/>
      <c r="C461" s="22"/>
      <c r="D461" s="22"/>
      <c r="E461" s="22"/>
      <c r="F461" s="22"/>
      <c r="G461" s="77"/>
      <c r="H461" s="77"/>
      <c r="I461" s="77"/>
      <c r="J461" s="129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22"/>
      <c r="B462" s="22"/>
      <c r="C462" s="22"/>
      <c r="D462" s="22"/>
      <c r="E462" s="22"/>
      <c r="F462" s="22"/>
      <c r="G462" s="77"/>
      <c r="H462" s="77"/>
      <c r="I462" s="77"/>
      <c r="J462" s="129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22"/>
      <c r="B463" s="22"/>
      <c r="C463" s="22"/>
      <c r="D463" s="22"/>
      <c r="E463" s="22"/>
      <c r="F463" s="22"/>
      <c r="G463" s="77"/>
      <c r="H463" s="77"/>
      <c r="I463" s="77"/>
      <c r="J463" s="129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22"/>
      <c r="B464" s="22"/>
      <c r="C464" s="22"/>
      <c r="D464" s="22"/>
      <c r="E464" s="22"/>
      <c r="F464" s="22"/>
      <c r="G464" s="77"/>
      <c r="H464" s="77"/>
      <c r="I464" s="77"/>
      <c r="J464" s="129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22"/>
      <c r="B465" s="22"/>
      <c r="C465" s="22"/>
      <c r="D465" s="22"/>
      <c r="E465" s="22"/>
      <c r="F465" s="22"/>
      <c r="G465" s="77"/>
      <c r="H465" s="77"/>
      <c r="I465" s="77"/>
      <c r="J465" s="129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22"/>
      <c r="B466" s="22"/>
      <c r="C466" s="22"/>
      <c r="D466" s="22"/>
      <c r="E466" s="22"/>
      <c r="F466" s="22"/>
      <c r="G466" s="77"/>
      <c r="H466" s="77"/>
      <c r="I466" s="77"/>
      <c r="J466" s="129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22"/>
      <c r="B467" s="22"/>
      <c r="C467" s="22"/>
      <c r="D467" s="22"/>
      <c r="E467" s="22"/>
      <c r="F467" s="22"/>
      <c r="G467" s="77"/>
      <c r="H467" s="77"/>
      <c r="I467" s="77"/>
      <c r="J467" s="129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22"/>
      <c r="B468" s="22"/>
      <c r="C468" s="22"/>
      <c r="D468" s="22"/>
      <c r="E468" s="22"/>
      <c r="F468" s="22"/>
      <c r="G468" s="77"/>
      <c r="H468" s="77"/>
      <c r="I468" s="77"/>
      <c r="J468" s="129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22"/>
      <c r="B469" s="22"/>
      <c r="C469" s="22"/>
      <c r="D469" s="22"/>
      <c r="E469" s="22"/>
      <c r="F469" s="22"/>
      <c r="G469" s="77"/>
      <c r="H469" s="77"/>
      <c r="I469" s="77"/>
      <c r="J469" s="129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22"/>
      <c r="B470" s="22"/>
      <c r="C470" s="22"/>
      <c r="D470" s="22"/>
      <c r="E470" s="22"/>
      <c r="F470" s="22"/>
      <c r="G470" s="77"/>
      <c r="H470" s="77"/>
      <c r="I470" s="77"/>
      <c r="J470" s="129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22"/>
      <c r="B471" s="22"/>
      <c r="C471" s="22"/>
      <c r="D471" s="22"/>
      <c r="E471" s="22"/>
      <c r="F471" s="22"/>
      <c r="G471" s="77"/>
      <c r="H471" s="77"/>
      <c r="I471" s="77"/>
      <c r="J471" s="129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22"/>
      <c r="B472" s="22"/>
      <c r="C472" s="22"/>
      <c r="D472" s="22"/>
      <c r="E472" s="22"/>
      <c r="F472" s="22"/>
      <c r="G472" s="77"/>
      <c r="H472" s="77"/>
      <c r="I472" s="77"/>
      <c r="J472" s="129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22"/>
      <c r="B473" s="22"/>
      <c r="C473" s="22"/>
      <c r="D473" s="22"/>
      <c r="E473" s="22"/>
      <c r="F473" s="22"/>
      <c r="G473" s="77"/>
      <c r="H473" s="77"/>
      <c r="I473" s="77"/>
      <c r="J473" s="129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22"/>
      <c r="B474" s="22"/>
      <c r="C474" s="22"/>
      <c r="D474" s="22"/>
      <c r="E474" s="22"/>
      <c r="F474" s="22"/>
      <c r="G474" s="77"/>
      <c r="H474" s="77"/>
      <c r="I474" s="77"/>
      <c r="J474" s="129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22"/>
      <c r="B475" s="22"/>
      <c r="C475" s="22"/>
      <c r="D475" s="22"/>
      <c r="E475" s="22"/>
      <c r="F475" s="22"/>
      <c r="G475" s="77"/>
      <c r="H475" s="77"/>
      <c r="I475" s="77"/>
      <c r="J475" s="129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22"/>
      <c r="B476" s="22"/>
      <c r="C476" s="22"/>
      <c r="D476" s="22"/>
      <c r="E476" s="22"/>
      <c r="F476" s="22"/>
      <c r="G476" s="77"/>
      <c r="H476" s="77"/>
      <c r="I476" s="77"/>
      <c r="J476" s="129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22"/>
      <c r="B477" s="22"/>
      <c r="C477" s="22"/>
      <c r="D477" s="22"/>
      <c r="E477" s="22"/>
      <c r="F477" s="22"/>
      <c r="G477" s="77"/>
      <c r="H477" s="77"/>
      <c r="I477" s="77"/>
      <c r="J477" s="129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22"/>
      <c r="B478" s="22"/>
      <c r="C478" s="22"/>
      <c r="D478" s="22"/>
      <c r="E478" s="22"/>
      <c r="F478" s="22"/>
      <c r="G478" s="77"/>
      <c r="H478" s="77"/>
      <c r="I478" s="77"/>
      <c r="J478" s="129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22"/>
      <c r="B479" s="22"/>
      <c r="C479" s="22"/>
      <c r="D479" s="22"/>
      <c r="E479" s="22"/>
      <c r="F479" s="22"/>
      <c r="G479" s="77"/>
      <c r="H479" s="77"/>
      <c r="I479" s="77"/>
      <c r="J479" s="129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22"/>
      <c r="B480" s="22"/>
      <c r="C480" s="22"/>
      <c r="D480" s="22"/>
      <c r="E480" s="22"/>
      <c r="F480" s="22"/>
      <c r="G480" s="77"/>
      <c r="H480" s="77"/>
      <c r="I480" s="77"/>
      <c r="J480" s="129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22"/>
      <c r="B481" s="22"/>
      <c r="C481" s="22"/>
      <c r="D481" s="22"/>
      <c r="E481" s="22"/>
      <c r="F481" s="22"/>
      <c r="G481" s="77"/>
      <c r="H481" s="77"/>
      <c r="I481" s="77"/>
      <c r="J481" s="129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22"/>
      <c r="B482" s="22"/>
      <c r="C482" s="22"/>
      <c r="D482" s="22"/>
      <c r="E482" s="22"/>
      <c r="F482" s="22"/>
      <c r="G482" s="77"/>
      <c r="H482" s="77"/>
      <c r="I482" s="77"/>
      <c r="J482" s="129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22"/>
      <c r="B483" s="22"/>
      <c r="C483" s="22"/>
      <c r="D483" s="22"/>
      <c r="E483" s="22"/>
      <c r="F483" s="22"/>
      <c r="G483" s="77"/>
      <c r="H483" s="77"/>
      <c r="I483" s="77"/>
      <c r="J483" s="129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22"/>
      <c r="B484" s="22"/>
      <c r="C484" s="22"/>
      <c r="D484" s="22"/>
      <c r="E484" s="22"/>
      <c r="F484" s="22"/>
      <c r="G484" s="77"/>
      <c r="H484" s="77"/>
      <c r="I484" s="77"/>
      <c r="J484" s="129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22"/>
      <c r="B485" s="22"/>
      <c r="C485" s="22"/>
      <c r="D485" s="22"/>
      <c r="E485" s="22"/>
      <c r="F485" s="22"/>
      <c r="G485" s="77"/>
      <c r="H485" s="77"/>
      <c r="I485" s="77"/>
      <c r="J485" s="129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22"/>
      <c r="B486" s="22"/>
      <c r="C486" s="22"/>
      <c r="D486" s="22"/>
      <c r="E486" s="22"/>
      <c r="F486" s="22"/>
      <c r="G486" s="77"/>
      <c r="H486" s="77"/>
      <c r="I486" s="77"/>
      <c r="J486" s="129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22"/>
      <c r="B487" s="22"/>
      <c r="C487" s="22"/>
      <c r="D487" s="22"/>
      <c r="E487" s="22"/>
      <c r="F487" s="22"/>
      <c r="G487" s="77"/>
      <c r="H487" s="77"/>
      <c r="I487" s="77"/>
      <c r="J487" s="129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22"/>
      <c r="B488" s="22"/>
      <c r="C488" s="22"/>
      <c r="D488" s="22"/>
      <c r="E488" s="22"/>
      <c r="F488" s="22"/>
      <c r="G488" s="77"/>
      <c r="H488" s="77"/>
      <c r="I488" s="77"/>
      <c r="J488" s="129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22"/>
      <c r="B489" s="22"/>
      <c r="C489" s="22"/>
      <c r="D489" s="22"/>
      <c r="E489" s="22"/>
      <c r="F489" s="22"/>
      <c r="G489" s="77"/>
      <c r="H489" s="77"/>
      <c r="I489" s="77"/>
      <c r="J489" s="129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22"/>
      <c r="B490" s="22"/>
      <c r="C490" s="22"/>
      <c r="D490" s="22"/>
      <c r="E490" s="22"/>
      <c r="F490" s="22"/>
      <c r="G490" s="77"/>
      <c r="H490" s="77"/>
      <c r="I490" s="77"/>
      <c r="J490" s="129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22"/>
      <c r="B491" s="22"/>
      <c r="C491" s="22"/>
      <c r="D491" s="22"/>
      <c r="E491" s="22"/>
      <c r="F491" s="22"/>
      <c r="G491" s="77"/>
      <c r="H491" s="77"/>
      <c r="I491" s="77"/>
      <c r="J491" s="129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22"/>
      <c r="B492" s="22"/>
      <c r="C492" s="22"/>
      <c r="D492" s="22"/>
      <c r="E492" s="22"/>
      <c r="F492" s="22"/>
      <c r="G492" s="77"/>
      <c r="H492" s="77"/>
      <c r="I492" s="77"/>
      <c r="J492" s="129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22"/>
      <c r="B493" s="22"/>
      <c r="C493" s="22"/>
      <c r="D493" s="22"/>
      <c r="E493" s="22"/>
      <c r="F493" s="22"/>
      <c r="G493" s="77"/>
      <c r="H493" s="77"/>
      <c r="I493" s="77"/>
      <c r="J493" s="129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22"/>
      <c r="B494" s="22"/>
      <c r="C494" s="22"/>
      <c r="D494" s="22"/>
      <c r="E494" s="22"/>
      <c r="F494" s="22"/>
      <c r="G494" s="77"/>
      <c r="H494" s="77"/>
      <c r="I494" s="77"/>
      <c r="J494" s="129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22"/>
      <c r="B495" s="22"/>
      <c r="C495" s="22"/>
      <c r="D495" s="22"/>
      <c r="E495" s="22"/>
      <c r="F495" s="22"/>
      <c r="G495" s="77"/>
      <c r="H495" s="77"/>
      <c r="I495" s="77"/>
      <c r="J495" s="129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22"/>
      <c r="B496" s="22"/>
      <c r="C496" s="22"/>
      <c r="D496" s="22"/>
      <c r="E496" s="22"/>
      <c r="F496" s="22"/>
      <c r="G496" s="77"/>
      <c r="H496" s="77"/>
      <c r="I496" s="77"/>
      <c r="J496" s="129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22"/>
      <c r="B497" s="22"/>
      <c r="C497" s="22"/>
      <c r="D497" s="22"/>
      <c r="E497" s="22"/>
      <c r="F497" s="22"/>
      <c r="G497" s="77"/>
      <c r="H497" s="77"/>
      <c r="I497" s="77"/>
      <c r="J497" s="129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22"/>
      <c r="B498" s="22"/>
      <c r="C498" s="22"/>
      <c r="D498" s="22"/>
      <c r="E498" s="22"/>
      <c r="F498" s="22"/>
      <c r="G498" s="77"/>
      <c r="H498" s="77"/>
      <c r="I498" s="77"/>
      <c r="J498" s="129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22"/>
      <c r="B499" s="22"/>
      <c r="C499" s="22"/>
      <c r="D499" s="22"/>
      <c r="E499" s="22"/>
      <c r="F499" s="22"/>
      <c r="G499" s="77"/>
      <c r="H499" s="77"/>
      <c r="I499" s="77"/>
      <c r="J499" s="129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22"/>
      <c r="B500" s="22"/>
      <c r="C500" s="22"/>
      <c r="D500" s="22"/>
      <c r="E500" s="22"/>
      <c r="F500" s="22"/>
      <c r="G500" s="77"/>
      <c r="H500" s="77"/>
      <c r="I500" s="77"/>
      <c r="J500" s="129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22"/>
      <c r="B501" s="22"/>
      <c r="C501" s="22"/>
      <c r="D501" s="22"/>
      <c r="E501" s="22"/>
      <c r="F501" s="22"/>
      <c r="G501" s="77"/>
      <c r="H501" s="77"/>
      <c r="I501" s="77"/>
      <c r="J501" s="129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22"/>
      <c r="B502" s="22"/>
      <c r="C502" s="22"/>
      <c r="D502" s="22"/>
      <c r="E502" s="22"/>
      <c r="F502" s="22"/>
      <c r="G502" s="77"/>
      <c r="H502" s="77"/>
      <c r="I502" s="77"/>
      <c r="J502" s="129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22"/>
      <c r="B503" s="22"/>
      <c r="C503" s="22"/>
      <c r="D503" s="22"/>
      <c r="E503" s="22"/>
      <c r="F503" s="22"/>
      <c r="G503" s="77"/>
      <c r="H503" s="77"/>
      <c r="I503" s="77"/>
      <c r="J503" s="129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22"/>
      <c r="B504" s="22"/>
      <c r="C504" s="22"/>
      <c r="D504" s="22"/>
      <c r="E504" s="22"/>
      <c r="F504" s="22"/>
      <c r="G504" s="77"/>
      <c r="H504" s="77"/>
      <c r="I504" s="77"/>
      <c r="J504" s="129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22"/>
      <c r="B505" s="22"/>
      <c r="C505" s="22"/>
      <c r="D505" s="22"/>
      <c r="E505" s="22"/>
      <c r="F505" s="22"/>
      <c r="G505" s="77"/>
      <c r="H505" s="77"/>
      <c r="I505" s="77"/>
      <c r="J505" s="129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22"/>
      <c r="B506" s="22"/>
      <c r="C506" s="22"/>
      <c r="D506" s="22"/>
      <c r="E506" s="22"/>
      <c r="F506" s="22"/>
      <c r="G506" s="77"/>
      <c r="H506" s="77"/>
      <c r="I506" s="77"/>
      <c r="J506" s="129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22"/>
      <c r="B507" s="22"/>
      <c r="C507" s="22"/>
      <c r="D507" s="22"/>
      <c r="E507" s="22"/>
      <c r="F507" s="22"/>
      <c r="G507" s="77"/>
      <c r="H507" s="77"/>
      <c r="I507" s="77"/>
      <c r="J507" s="129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22"/>
      <c r="B508" s="22"/>
      <c r="C508" s="22"/>
      <c r="D508" s="22"/>
      <c r="E508" s="22"/>
      <c r="F508" s="22"/>
      <c r="G508" s="77"/>
      <c r="H508" s="77"/>
      <c r="I508" s="77"/>
      <c r="J508" s="129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22"/>
      <c r="B509" s="22"/>
      <c r="C509" s="22"/>
      <c r="D509" s="22"/>
      <c r="E509" s="22"/>
      <c r="F509" s="22"/>
      <c r="G509" s="77"/>
      <c r="H509" s="77"/>
      <c r="I509" s="77"/>
      <c r="J509" s="129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22"/>
      <c r="B510" s="22"/>
      <c r="C510" s="22"/>
      <c r="D510" s="22"/>
      <c r="E510" s="22"/>
      <c r="F510" s="22"/>
      <c r="G510" s="77"/>
      <c r="H510" s="77"/>
      <c r="I510" s="77"/>
      <c r="J510" s="129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22"/>
      <c r="B511" s="22"/>
      <c r="C511" s="22"/>
      <c r="D511" s="22"/>
      <c r="E511" s="22"/>
      <c r="F511" s="22"/>
      <c r="G511" s="77"/>
      <c r="H511" s="77"/>
      <c r="I511" s="77"/>
      <c r="J511" s="129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22"/>
      <c r="B512" s="22"/>
      <c r="C512" s="22"/>
      <c r="D512" s="22"/>
      <c r="E512" s="22"/>
      <c r="F512" s="22"/>
      <c r="G512" s="77"/>
      <c r="H512" s="77"/>
      <c r="I512" s="77"/>
      <c r="J512" s="129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22"/>
      <c r="B513" s="22"/>
      <c r="C513" s="22"/>
      <c r="D513" s="22"/>
      <c r="E513" s="22"/>
      <c r="F513" s="22"/>
      <c r="G513" s="77"/>
      <c r="H513" s="77"/>
      <c r="I513" s="77"/>
      <c r="J513" s="129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22"/>
      <c r="B514" s="22"/>
      <c r="C514" s="22"/>
      <c r="D514" s="22"/>
      <c r="E514" s="22"/>
      <c r="F514" s="22"/>
      <c r="G514" s="77"/>
      <c r="H514" s="77"/>
      <c r="I514" s="77"/>
      <c r="J514" s="129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22"/>
      <c r="B515" s="22"/>
      <c r="C515" s="22"/>
      <c r="D515" s="22"/>
      <c r="E515" s="22"/>
      <c r="F515" s="22"/>
      <c r="G515" s="77"/>
      <c r="H515" s="77"/>
      <c r="I515" s="77"/>
      <c r="J515" s="129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22"/>
      <c r="B516" s="22"/>
      <c r="C516" s="22"/>
      <c r="D516" s="22"/>
      <c r="E516" s="22"/>
      <c r="F516" s="22"/>
      <c r="G516" s="77"/>
      <c r="H516" s="77"/>
      <c r="I516" s="77"/>
      <c r="J516" s="129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22"/>
      <c r="B517" s="22"/>
      <c r="C517" s="22"/>
      <c r="D517" s="22"/>
      <c r="E517" s="22"/>
      <c r="F517" s="22"/>
      <c r="G517" s="77"/>
      <c r="H517" s="77"/>
      <c r="I517" s="77"/>
      <c r="J517" s="129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22"/>
      <c r="B518" s="22"/>
      <c r="C518" s="22"/>
      <c r="D518" s="22"/>
      <c r="E518" s="22"/>
      <c r="F518" s="22"/>
      <c r="G518" s="77"/>
      <c r="H518" s="77"/>
      <c r="I518" s="77"/>
      <c r="J518" s="129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22"/>
      <c r="B519" s="22"/>
      <c r="C519" s="22"/>
      <c r="D519" s="22"/>
      <c r="E519" s="22"/>
      <c r="F519" s="22"/>
      <c r="G519" s="77"/>
      <c r="H519" s="77"/>
      <c r="I519" s="77"/>
      <c r="J519" s="129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22"/>
      <c r="B520" s="22"/>
      <c r="C520" s="22"/>
      <c r="D520" s="22"/>
      <c r="E520" s="22"/>
      <c r="F520" s="22"/>
      <c r="G520" s="77"/>
      <c r="H520" s="77"/>
      <c r="I520" s="77"/>
      <c r="J520" s="129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22"/>
      <c r="B521" s="22"/>
      <c r="C521" s="22"/>
      <c r="D521" s="22"/>
      <c r="E521" s="22"/>
      <c r="F521" s="22"/>
      <c r="G521" s="77"/>
      <c r="H521" s="77"/>
      <c r="I521" s="77"/>
      <c r="J521" s="129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22"/>
      <c r="B522" s="22"/>
      <c r="C522" s="22"/>
      <c r="D522" s="22"/>
      <c r="E522" s="22"/>
      <c r="F522" s="22"/>
      <c r="G522" s="77"/>
      <c r="H522" s="77"/>
      <c r="I522" s="77"/>
      <c r="J522" s="129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22"/>
      <c r="B523" s="22"/>
      <c r="C523" s="22"/>
      <c r="D523" s="22"/>
      <c r="E523" s="22"/>
      <c r="F523" s="22"/>
      <c r="G523" s="77"/>
      <c r="H523" s="77"/>
      <c r="I523" s="77"/>
      <c r="J523" s="129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22"/>
      <c r="B524" s="22"/>
      <c r="C524" s="22"/>
      <c r="D524" s="22"/>
      <c r="E524" s="22"/>
      <c r="F524" s="22"/>
      <c r="G524" s="77"/>
      <c r="H524" s="77"/>
      <c r="I524" s="77"/>
      <c r="J524" s="129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22"/>
      <c r="B525" s="22"/>
      <c r="C525" s="22"/>
      <c r="D525" s="22"/>
      <c r="E525" s="22"/>
      <c r="F525" s="22"/>
      <c r="G525" s="77"/>
      <c r="H525" s="77"/>
      <c r="I525" s="77"/>
      <c r="J525" s="129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22"/>
      <c r="B526" s="22"/>
      <c r="C526" s="22"/>
      <c r="D526" s="22"/>
      <c r="E526" s="22"/>
      <c r="F526" s="22"/>
      <c r="G526" s="77"/>
      <c r="H526" s="77"/>
      <c r="I526" s="77"/>
      <c r="J526" s="129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22"/>
      <c r="B527" s="22"/>
      <c r="C527" s="22"/>
      <c r="D527" s="22"/>
      <c r="E527" s="22"/>
      <c r="F527" s="22"/>
      <c r="G527" s="77"/>
      <c r="H527" s="77"/>
      <c r="I527" s="77"/>
      <c r="J527" s="129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22"/>
      <c r="B528" s="22"/>
      <c r="C528" s="22"/>
      <c r="D528" s="22"/>
      <c r="E528" s="22"/>
      <c r="F528" s="22"/>
      <c r="G528" s="77"/>
      <c r="H528" s="77"/>
      <c r="I528" s="77"/>
      <c r="J528" s="129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22"/>
      <c r="B529" s="22"/>
      <c r="C529" s="22"/>
      <c r="D529" s="22"/>
      <c r="E529" s="22"/>
      <c r="F529" s="22"/>
      <c r="G529" s="77"/>
      <c r="H529" s="77"/>
      <c r="I529" s="77"/>
      <c r="J529" s="129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22"/>
      <c r="B530" s="22"/>
      <c r="C530" s="22"/>
      <c r="D530" s="22"/>
      <c r="E530" s="22"/>
      <c r="F530" s="22"/>
      <c r="G530" s="77"/>
      <c r="H530" s="77"/>
      <c r="I530" s="77"/>
      <c r="J530" s="129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22"/>
      <c r="B531" s="22"/>
      <c r="C531" s="22"/>
      <c r="D531" s="22"/>
      <c r="E531" s="22"/>
      <c r="F531" s="22"/>
      <c r="G531" s="77"/>
      <c r="H531" s="77"/>
      <c r="I531" s="77"/>
      <c r="J531" s="129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22"/>
      <c r="B532" s="22"/>
      <c r="C532" s="22"/>
      <c r="D532" s="22"/>
      <c r="E532" s="22"/>
      <c r="F532" s="22"/>
      <c r="G532" s="77"/>
      <c r="H532" s="77"/>
      <c r="I532" s="77"/>
      <c r="J532" s="129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22"/>
      <c r="B533" s="22"/>
      <c r="C533" s="22"/>
      <c r="D533" s="22"/>
      <c r="E533" s="22"/>
      <c r="F533" s="22"/>
      <c r="G533" s="77"/>
      <c r="H533" s="77"/>
      <c r="I533" s="77"/>
      <c r="J533" s="129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22"/>
      <c r="B534" s="22"/>
      <c r="C534" s="22"/>
      <c r="D534" s="22"/>
      <c r="E534" s="22"/>
      <c r="F534" s="22"/>
      <c r="G534" s="77"/>
      <c r="H534" s="77"/>
      <c r="I534" s="77"/>
      <c r="J534" s="129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22"/>
      <c r="B535" s="22"/>
      <c r="C535" s="22"/>
      <c r="D535" s="22"/>
      <c r="E535" s="22"/>
      <c r="F535" s="22"/>
      <c r="G535" s="77"/>
      <c r="H535" s="77"/>
      <c r="I535" s="77"/>
      <c r="J535" s="129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22"/>
      <c r="B536" s="22"/>
      <c r="C536" s="22"/>
      <c r="D536" s="22"/>
      <c r="E536" s="22"/>
      <c r="F536" s="22"/>
      <c r="G536" s="77"/>
      <c r="H536" s="77"/>
      <c r="I536" s="77"/>
      <c r="J536" s="129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22"/>
      <c r="B537" s="22"/>
      <c r="C537" s="22"/>
      <c r="D537" s="22"/>
      <c r="E537" s="22"/>
      <c r="F537" s="22"/>
      <c r="G537" s="77"/>
      <c r="H537" s="77"/>
      <c r="I537" s="77"/>
      <c r="J537" s="129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22"/>
      <c r="B538" s="22"/>
      <c r="C538" s="22"/>
      <c r="D538" s="22"/>
      <c r="E538" s="22"/>
      <c r="F538" s="22"/>
      <c r="G538" s="77"/>
      <c r="H538" s="77"/>
      <c r="I538" s="77"/>
      <c r="J538" s="129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22"/>
      <c r="B539" s="22"/>
      <c r="C539" s="22"/>
      <c r="D539" s="22"/>
      <c r="E539" s="22"/>
      <c r="F539" s="22"/>
      <c r="G539" s="77"/>
      <c r="H539" s="77"/>
      <c r="I539" s="77"/>
      <c r="J539" s="129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22"/>
      <c r="B540" s="22"/>
      <c r="C540" s="22"/>
      <c r="D540" s="22"/>
      <c r="E540" s="22"/>
      <c r="F540" s="22"/>
      <c r="G540" s="77"/>
      <c r="H540" s="77"/>
      <c r="I540" s="77"/>
      <c r="J540" s="129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22"/>
      <c r="B541" s="22"/>
      <c r="C541" s="22"/>
      <c r="D541" s="22"/>
      <c r="E541" s="22"/>
      <c r="F541" s="22"/>
      <c r="G541" s="77"/>
      <c r="H541" s="77"/>
      <c r="I541" s="77"/>
      <c r="J541" s="129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22"/>
      <c r="B542" s="22"/>
      <c r="C542" s="22"/>
      <c r="D542" s="22"/>
      <c r="E542" s="22"/>
      <c r="F542" s="22"/>
      <c r="G542" s="77"/>
      <c r="H542" s="77"/>
      <c r="I542" s="77"/>
      <c r="J542" s="129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22"/>
      <c r="B543" s="22"/>
      <c r="C543" s="22"/>
      <c r="D543" s="22"/>
      <c r="E543" s="22"/>
      <c r="F543" s="22"/>
      <c r="G543" s="77"/>
      <c r="H543" s="77"/>
      <c r="I543" s="77"/>
      <c r="J543" s="129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22"/>
      <c r="B544" s="22"/>
      <c r="C544" s="22"/>
      <c r="D544" s="22"/>
      <c r="E544" s="22"/>
      <c r="F544" s="22"/>
      <c r="G544" s="77"/>
      <c r="H544" s="77"/>
      <c r="I544" s="77"/>
      <c r="J544" s="129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22"/>
      <c r="B545" s="22"/>
      <c r="C545" s="22"/>
      <c r="D545" s="22"/>
      <c r="E545" s="22"/>
      <c r="F545" s="22"/>
      <c r="G545" s="77"/>
      <c r="H545" s="77"/>
      <c r="I545" s="77"/>
      <c r="J545" s="129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22"/>
      <c r="B546" s="22"/>
      <c r="C546" s="22"/>
      <c r="D546" s="22"/>
      <c r="E546" s="22"/>
      <c r="F546" s="22"/>
      <c r="G546" s="77"/>
      <c r="H546" s="77"/>
      <c r="I546" s="77"/>
      <c r="J546" s="129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22"/>
      <c r="B547" s="22"/>
      <c r="C547" s="22"/>
      <c r="D547" s="22"/>
      <c r="E547" s="22"/>
      <c r="F547" s="22"/>
      <c r="G547" s="77"/>
      <c r="H547" s="77"/>
      <c r="I547" s="77"/>
      <c r="J547" s="129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22"/>
      <c r="B548" s="22"/>
      <c r="C548" s="22"/>
      <c r="D548" s="22"/>
      <c r="E548" s="22"/>
      <c r="F548" s="22"/>
      <c r="G548" s="77"/>
      <c r="H548" s="77"/>
      <c r="I548" s="77"/>
      <c r="J548" s="129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22"/>
      <c r="B549" s="22"/>
      <c r="C549" s="22"/>
      <c r="D549" s="22"/>
      <c r="E549" s="22"/>
      <c r="F549" s="22"/>
      <c r="G549" s="77"/>
      <c r="H549" s="77"/>
      <c r="I549" s="77"/>
      <c r="J549" s="129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22"/>
      <c r="B550" s="22"/>
      <c r="C550" s="22"/>
      <c r="D550" s="22"/>
      <c r="E550" s="22"/>
      <c r="F550" s="22"/>
      <c r="G550" s="77"/>
      <c r="H550" s="77"/>
      <c r="I550" s="77"/>
      <c r="J550" s="129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22"/>
      <c r="B551" s="22"/>
      <c r="C551" s="22"/>
      <c r="D551" s="22"/>
      <c r="E551" s="22"/>
      <c r="F551" s="22"/>
      <c r="G551" s="77"/>
      <c r="H551" s="77"/>
      <c r="I551" s="77"/>
      <c r="J551" s="129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22"/>
      <c r="B552" s="22"/>
      <c r="C552" s="22"/>
      <c r="D552" s="22"/>
      <c r="E552" s="22"/>
      <c r="F552" s="22"/>
      <c r="G552" s="77"/>
      <c r="H552" s="77"/>
      <c r="I552" s="77"/>
      <c r="J552" s="129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22"/>
      <c r="B553" s="22"/>
      <c r="C553" s="22"/>
      <c r="D553" s="22"/>
      <c r="E553" s="22"/>
      <c r="F553" s="22"/>
      <c r="G553" s="77"/>
      <c r="H553" s="77"/>
      <c r="I553" s="77"/>
      <c r="J553" s="129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22"/>
      <c r="B554" s="22"/>
      <c r="C554" s="22"/>
      <c r="D554" s="22"/>
      <c r="E554" s="22"/>
      <c r="F554" s="22"/>
      <c r="G554" s="77"/>
      <c r="H554" s="77"/>
      <c r="I554" s="77"/>
      <c r="J554" s="129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22"/>
      <c r="B555" s="22"/>
      <c r="C555" s="22"/>
      <c r="D555" s="22"/>
      <c r="E555" s="22"/>
      <c r="F555" s="22"/>
      <c r="G555" s="77"/>
      <c r="H555" s="77"/>
      <c r="I555" s="77"/>
      <c r="J555" s="129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22"/>
      <c r="B556" s="22"/>
      <c r="C556" s="22"/>
      <c r="D556" s="22"/>
      <c r="E556" s="22"/>
      <c r="F556" s="22"/>
      <c r="G556" s="77"/>
      <c r="H556" s="77"/>
      <c r="I556" s="77"/>
      <c r="J556" s="129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22"/>
      <c r="B557" s="22"/>
      <c r="C557" s="22"/>
      <c r="D557" s="22"/>
      <c r="E557" s="22"/>
      <c r="F557" s="22"/>
      <c r="G557" s="77"/>
      <c r="H557" s="77"/>
      <c r="I557" s="77"/>
      <c r="J557" s="129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22"/>
      <c r="B558" s="22"/>
      <c r="C558" s="22"/>
      <c r="D558" s="22"/>
      <c r="E558" s="22"/>
      <c r="F558" s="22"/>
      <c r="G558" s="77"/>
      <c r="H558" s="77"/>
      <c r="I558" s="77"/>
      <c r="J558" s="129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22"/>
      <c r="B559" s="22"/>
      <c r="C559" s="22"/>
      <c r="D559" s="22"/>
      <c r="E559" s="22"/>
      <c r="F559" s="22"/>
      <c r="G559" s="77"/>
      <c r="H559" s="77"/>
      <c r="I559" s="77"/>
      <c r="J559" s="129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22"/>
      <c r="B560" s="22"/>
      <c r="C560" s="22"/>
      <c r="D560" s="22"/>
      <c r="E560" s="22"/>
      <c r="F560" s="22"/>
      <c r="G560" s="77"/>
      <c r="H560" s="77"/>
      <c r="I560" s="77"/>
      <c r="J560" s="129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22"/>
      <c r="B561" s="22"/>
      <c r="C561" s="22"/>
      <c r="D561" s="22"/>
      <c r="E561" s="22"/>
      <c r="F561" s="22"/>
      <c r="G561" s="77"/>
      <c r="H561" s="77"/>
      <c r="I561" s="77"/>
      <c r="J561" s="129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22"/>
      <c r="B562" s="22"/>
      <c r="C562" s="22"/>
      <c r="D562" s="22"/>
      <c r="E562" s="22"/>
      <c r="F562" s="22"/>
      <c r="G562" s="77"/>
      <c r="H562" s="77"/>
      <c r="I562" s="77"/>
      <c r="J562" s="129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22"/>
      <c r="B563" s="22"/>
      <c r="C563" s="22"/>
      <c r="D563" s="22"/>
      <c r="E563" s="22"/>
      <c r="F563" s="22"/>
      <c r="G563" s="77"/>
      <c r="H563" s="77"/>
      <c r="I563" s="77"/>
      <c r="J563" s="129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22"/>
      <c r="B564" s="22"/>
      <c r="C564" s="22"/>
      <c r="D564" s="22"/>
      <c r="E564" s="22"/>
      <c r="F564" s="22"/>
      <c r="G564" s="77"/>
      <c r="H564" s="77"/>
      <c r="I564" s="77"/>
      <c r="J564" s="129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22"/>
      <c r="B565" s="22"/>
      <c r="C565" s="22"/>
      <c r="D565" s="22"/>
      <c r="E565" s="22"/>
      <c r="F565" s="22"/>
      <c r="G565" s="77"/>
      <c r="H565" s="77"/>
      <c r="I565" s="77"/>
      <c r="J565" s="129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22"/>
      <c r="B566" s="22"/>
      <c r="C566" s="22"/>
      <c r="D566" s="22"/>
      <c r="E566" s="22"/>
      <c r="F566" s="22"/>
      <c r="G566" s="77"/>
      <c r="H566" s="77"/>
      <c r="I566" s="77"/>
      <c r="J566" s="129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22"/>
      <c r="B567" s="22"/>
      <c r="C567" s="22"/>
      <c r="D567" s="22"/>
      <c r="E567" s="22"/>
      <c r="F567" s="22"/>
      <c r="G567" s="77"/>
      <c r="H567" s="77"/>
      <c r="I567" s="77"/>
      <c r="J567" s="129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22"/>
      <c r="B568" s="22"/>
      <c r="C568" s="22"/>
      <c r="D568" s="22"/>
      <c r="E568" s="22"/>
      <c r="F568" s="22"/>
      <c r="G568" s="77"/>
      <c r="H568" s="77"/>
      <c r="I568" s="77"/>
      <c r="J568" s="129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22"/>
      <c r="B569" s="22"/>
      <c r="C569" s="22"/>
      <c r="D569" s="22"/>
      <c r="E569" s="22"/>
      <c r="F569" s="22"/>
      <c r="G569" s="77"/>
      <c r="H569" s="77"/>
      <c r="I569" s="77"/>
      <c r="J569" s="129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22"/>
      <c r="B570" s="22"/>
      <c r="C570" s="22"/>
      <c r="D570" s="22"/>
      <c r="E570" s="22"/>
      <c r="F570" s="22"/>
      <c r="G570" s="77"/>
      <c r="H570" s="77"/>
      <c r="I570" s="77"/>
      <c r="J570" s="129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22"/>
      <c r="B571" s="22"/>
      <c r="C571" s="22"/>
      <c r="D571" s="22"/>
      <c r="E571" s="22"/>
      <c r="F571" s="22"/>
      <c r="G571" s="77"/>
      <c r="H571" s="77"/>
      <c r="I571" s="77"/>
      <c r="J571" s="129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22"/>
      <c r="B572" s="22"/>
      <c r="C572" s="22"/>
      <c r="D572" s="22"/>
      <c r="E572" s="22"/>
      <c r="F572" s="22"/>
      <c r="G572" s="77"/>
      <c r="H572" s="77"/>
      <c r="I572" s="77"/>
      <c r="J572" s="129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22"/>
      <c r="B573" s="22"/>
      <c r="C573" s="22"/>
      <c r="D573" s="22"/>
      <c r="E573" s="22"/>
      <c r="F573" s="22"/>
      <c r="G573" s="77"/>
      <c r="H573" s="77"/>
      <c r="I573" s="77"/>
      <c r="J573" s="129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22"/>
      <c r="B574" s="22"/>
      <c r="C574" s="22"/>
      <c r="D574" s="22"/>
      <c r="E574" s="22"/>
      <c r="F574" s="22"/>
      <c r="G574" s="77"/>
      <c r="H574" s="77"/>
      <c r="I574" s="77"/>
      <c r="J574" s="129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22"/>
      <c r="B575" s="22"/>
      <c r="C575" s="22"/>
      <c r="D575" s="22"/>
      <c r="E575" s="22"/>
      <c r="F575" s="22"/>
      <c r="G575" s="77"/>
      <c r="H575" s="77"/>
      <c r="I575" s="77"/>
      <c r="J575" s="129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22"/>
      <c r="B576" s="22"/>
      <c r="C576" s="22"/>
      <c r="D576" s="22"/>
      <c r="E576" s="22"/>
      <c r="F576" s="22"/>
      <c r="G576" s="77"/>
      <c r="H576" s="77"/>
      <c r="I576" s="77"/>
      <c r="J576" s="129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22"/>
      <c r="B577" s="22"/>
      <c r="C577" s="22"/>
      <c r="D577" s="22"/>
      <c r="E577" s="22"/>
      <c r="F577" s="22"/>
      <c r="G577" s="77"/>
      <c r="H577" s="77"/>
      <c r="I577" s="77"/>
      <c r="J577" s="129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22"/>
      <c r="B578" s="22"/>
      <c r="C578" s="22"/>
      <c r="D578" s="22"/>
      <c r="E578" s="22"/>
      <c r="F578" s="22"/>
      <c r="G578" s="77"/>
      <c r="H578" s="77"/>
      <c r="I578" s="77"/>
      <c r="J578" s="129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22"/>
      <c r="B579" s="22"/>
      <c r="C579" s="22"/>
      <c r="D579" s="22"/>
      <c r="E579" s="22"/>
      <c r="F579" s="22"/>
      <c r="G579" s="77"/>
      <c r="H579" s="77"/>
      <c r="I579" s="77"/>
      <c r="J579" s="129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22"/>
      <c r="B580" s="22"/>
      <c r="C580" s="22"/>
      <c r="D580" s="22"/>
      <c r="E580" s="22"/>
      <c r="F580" s="22"/>
      <c r="G580" s="77"/>
      <c r="H580" s="77"/>
      <c r="I580" s="77"/>
      <c r="J580" s="129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22"/>
      <c r="B581" s="22"/>
      <c r="C581" s="22"/>
      <c r="D581" s="22"/>
      <c r="E581" s="22"/>
      <c r="F581" s="22"/>
      <c r="G581" s="77"/>
      <c r="H581" s="77"/>
      <c r="I581" s="77"/>
      <c r="J581" s="129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22"/>
      <c r="B582" s="22"/>
      <c r="C582" s="22"/>
      <c r="D582" s="22"/>
      <c r="E582" s="22"/>
      <c r="F582" s="22"/>
      <c r="G582" s="77"/>
      <c r="H582" s="77"/>
      <c r="I582" s="77"/>
      <c r="J582" s="129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22"/>
      <c r="B583" s="22"/>
      <c r="C583" s="22"/>
      <c r="D583" s="22"/>
      <c r="E583" s="22"/>
      <c r="F583" s="22"/>
      <c r="G583" s="77"/>
      <c r="H583" s="77"/>
      <c r="I583" s="77"/>
      <c r="J583" s="129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22"/>
      <c r="B584" s="22"/>
      <c r="C584" s="22"/>
      <c r="D584" s="22"/>
      <c r="E584" s="22"/>
      <c r="F584" s="22"/>
      <c r="G584" s="77"/>
      <c r="H584" s="77"/>
      <c r="I584" s="77"/>
      <c r="J584" s="129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22"/>
      <c r="B585" s="22"/>
      <c r="C585" s="22"/>
      <c r="D585" s="22"/>
      <c r="E585" s="22"/>
      <c r="F585" s="22"/>
      <c r="G585" s="77"/>
      <c r="H585" s="77"/>
      <c r="I585" s="77"/>
      <c r="J585" s="129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22"/>
      <c r="B586" s="22"/>
      <c r="C586" s="22"/>
      <c r="D586" s="22"/>
      <c r="E586" s="22"/>
      <c r="F586" s="22"/>
      <c r="G586" s="77"/>
      <c r="H586" s="77"/>
      <c r="I586" s="77"/>
      <c r="J586" s="129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22"/>
      <c r="B587" s="22"/>
      <c r="C587" s="22"/>
      <c r="D587" s="22"/>
      <c r="E587" s="22"/>
      <c r="F587" s="22"/>
      <c r="G587" s="77"/>
      <c r="H587" s="77"/>
      <c r="I587" s="77"/>
      <c r="J587" s="129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22"/>
      <c r="B588" s="22"/>
      <c r="C588" s="22"/>
      <c r="D588" s="22"/>
      <c r="E588" s="22"/>
      <c r="F588" s="22"/>
      <c r="G588" s="77"/>
      <c r="H588" s="77"/>
      <c r="I588" s="77"/>
      <c r="J588" s="129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22"/>
      <c r="B589" s="22"/>
      <c r="C589" s="22"/>
      <c r="D589" s="22"/>
      <c r="E589" s="22"/>
      <c r="F589" s="22"/>
      <c r="G589" s="77"/>
      <c r="H589" s="77"/>
      <c r="I589" s="77"/>
      <c r="J589" s="129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22"/>
      <c r="B590" s="22"/>
      <c r="C590" s="22"/>
      <c r="D590" s="22"/>
      <c r="E590" s="22"/>
      <c r="F590" s="22"/>
      <c r="G590" s="77"/>
      <c r="H590" s="77"/>
      <c r="I590" s="77"/>
      <c r="J590" s="129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22"/>
      <c r="B591" s="22"/>
      <c r="C591" s="22"/>
      <c r="D591" s="22"/>
      <c r="E591" s="22"/>
      <c r="F591" s="22"/>
      <c r="G591" s="77"/>
      <c r="H591" s="77"/>
      <c r="I591" s="77"/>
      <c r="J591" s="129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22"/>
      <c r="B592" s="22"/>
      <c r="C592" s="22"/>
      <c r="D592" s="22"/>
      <c r="E592" s="22"/>
      <c r="F592" s="22"/>
      <c r="G592" s="77"/>
      <c r="H592" s="77"/>
      <c r="I592" s="77"/>
      <c r="J592" s="129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22"/>
      <c r="B593" s="22"/>
      <c r="C593" s="22"/>
      <c r="D593" s="22"/>
      <c r="E593" s="22"/>
      <c r="F593" s="22"/>
      <c r="G593" s="77"/>
      <c r="H593" s="77"/>
      <c r="I593" s="77"/>
      <c r="J593" s="129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22"/>
      <c r="B594" s="22"/>
      <c r="C594" s="22"/>
      <c r="D594" s="22"/>
      <c r="E594" s="22"/>
      <c r="F594" s="22"/>
      <c r="G594" s="77"/>
      <c r="H594" s="77"/>
      <c r="I594" s="77"/>
      <c r="J594" s="129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22"/>
      <c r="B595" s="22"/>
      <c r="C595" s="22"/>
      <c r="D595" s="22"/>
      <c r="E595" s="22"/>
      <c r="F595" s="22"/>
      <c r="G595" s="77"/>
      <c r="H595" s="77"/>
      <c r="I595" s="77"/>
      <c r="J595" s="129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22"/>
      <c r="B596" s="22"/>
      <c r="C596" s="22"/>
      <c r="D596" s="22"/>
      <c r="E596" s="22"/>
      <c r="F596" s="22"/>
      <c r="G596" s="77"/>
      <c r="H596" s="77"/>
      <c r="I596" s="77"/>
      <c r="J596" s="129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22"/>
      <c r="B597" s="22"/>
      <c r="C597" s="22"/>
      <c r="D597" s="22"/>
      <c r="E597" s="22"/>
      <c r="F597" s="22"/>
      <c r="G597" s="77"/>
      <c r="H597" s="77"/>
      <c r="I597" s="77"/>
      <c r="J597" s="129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22"/>
      <c r="B598" s="22"/>
      <c r="C598" s="22"/>
      <c r="D598" s="22"/>
      <c r="E598" s="22"/>
      <c r="F598" s="22"/>
      <c r="G598" s="77"/>
      <c r="H598" s="77"/>
      <c r="I598" s="77"/>
      <c r="J598" s="129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22"/>
      <c r="B599" s="22"/>
      <c r="C599" s="22"/>
      <c r="D599" s="22"/>
      <c r="E599" s="22"/>
      <c r="F599" s="22"/>
      <c r="G599" s="77"/>
      <c r="H599" s="77"/>
      <c r="I599" s="77"/>
      <c r="J599" s="129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22"/>
      <c r="B600" s="22"/>
      <c r="C600" s="22"/>
      <c r="D600" s="22"/>
      <c r="E600" s="22"/>
      <c r="F600" s="22"/>
      <c r="G600" s="77"/>
      <c r="H600" s="77"/>
      <c r="I600" s="77"/>
      <c r="J600" s="129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22"/>
      <c r="B601" s="22"/>
      <c r="C601" s="22"/>
      <c r="D601" s="22"/>
      <c r="E601" s="22"/>
      <c r="F601" s="22"/>
      <c r="G601" s="77"/>
      <c r="H601" s="77"/>
      <c r="I601" s="77"/>
      <c r="J601" s="129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22"/>
      <c r="B602" s="22"/>
      <c r="C602" s="22"/>
      <c r="D602" s="22"/>
      <c r="E602" s="22"/>
      <c r="F602" s="22"/>
      <c r="G602" s="77"/>
      <c r="H602" s="77"/>
      <c r="I602" s="77"/>
      <c r="J602" s="129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22"/>
      <c r="B603" s="22"/>
      <c r="C603" s="22"/>
      <c r="D603" s="22"/>
      <c r="E603" s="22"/>
      <c r="F603" s="22"/>
      <c r="G603" s="77"/>
      <c r="H603" s="77"/>
      <c r="I603" s="77"/>
      <c r="J603" s="129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22"/>
      <c r="B604" s="22"/>
      <c r="C604" s="22"/>
      <c r="D604" s="22"/>
      <c r="E604" s="22"/>
      <c r="F604" s="22"/>
      <c r="G604" s="77"/>
      <c r="H604" s="77"/>
      <c r="I604" s="77"/>
      <c r="J604" s="129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22"/>
      <c r="B605" s="22"/>
      <c r="C605" s="22"/>
      <c r="D605" s="22"/>
      <c r="E605" s="22"/>
      <c r="F605" s="22"/>
      <c r="G605" s="77"/>
      <c r="H605" s="77"/>
      <c r="I605" s="77"/>
      <c r="J605" s="129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22"/>
      <c r="B606" s="22"/>
      <c r="C606" s="22"/>
      <c r="D606" s="22"/>
      <c r="E606" s="22"/>
      <c r="F606" s="22"/>
      <c r="G606" s="77"/>
      <c r="H606" s="77"/>
      <c r="I606" s="77"/>
      <c r="J606" s="129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22"/>
      <c r="B607" s="22"/>
      <c r="C607" s="22"/>
      <c r="D607" s="22"/>
      <c r="E607" s="22"/>
      <c r="F607" s="22"/>
      <c r="G607" s="77"/>
      <c r="H607" s="77"/>
      <c r="I607" s="77"/>
      <c r="J607" s="129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22"/>
      <c r="B608" s="22"/>
      <c r="C608" s="22"/>
      <c r="D608" s="22"/>
      <c r="E608" s="22"/>
      <c r="F608" s="22"/>
      <c r="G608" s="77"/>
      <c r="H608" s="77"/>
      <c r="I608" s="77"/>
      <c r="J608" s="129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22"/>
      <c r="B609" s="22"/>
      <c r="C609" s="22"/>
      <c r="D609" s="22"/>
      <c r="E609" s="22"/>
      <c r="F609" s="22"/>
      <c r="G609" s="77"/>
      <c r="H609" s="77"/>
      <c r="I609" s="77"/>
      <c r="J609" s="129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22"/>
      <c r="B610" s="22"/>
      <c r="C610" s="22"/>
      <c r="D610" s="22"/>
      <c r="E610" s="22"/>
      <c r="F610" s="22"/>
      <c r="G610" s="77"/>
      <c r="H610" s="77"/>
      <c r="I610" s="77"/>
      <c r="J610" s="129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22"/>
      <c r="B611" s="22"/>
      <c r="C611" s="22"/>
      <c r="D611" s="22"/>
      <c r="E611" s="22"/>
      <c r="F611" s="22"/>
      <c r="G611" s="77"/>
      <c r="H611" s="77"/>
      <c r="I611" s="77"/>
      <c r="J611" s="129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22"/>
      <c r="B612" s="22"/>
      <c r="C612" s="22"/>
      <c r="D612" s="22"/>
      <c r="E612" s="22"/>
      <c r="F612" s="22"/>
      <c r="G612" s="77"/>
      <c r="H612" s="77"/>
      <c r="I612" s="77"/>
      <c r="J612" s="129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22"/>
      <c r="B613" s="22"/>
      <c r="C613" s="22"/>
      <c r="D613" s="22"/>
      <c r="E613" s="22"/>
      <c r="F613" s="22"/>
      <c r="G613" s="77"/>
      <c r="H613" s="77"/>
      <c r="I613" s="77"/>
      <c r="J613" s="129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22"/>
      <c r="B614" s="22"/>
      <c r="C614" s="22"/>
      <c r="D614" s="22"/>
      <c r="E614" s="22"/>
      <c r="F614" s="22"/>
      <c r="G614" s="77"/>
      <c r="H614" s="77"/>
      <c r="I614" s="77"/>
      <c r="J614" s="129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22"/>
      <c r="B615" s="22"/>
      <c r="C615" s="22"/>
      <c r="D615" s="22"/>
      <c r="E615" s="22"/>
      <c r="F615" s="22"/>
      <c r="G615" s="77"/>
      <c r="H615" s="77"/>
      <c r="I615" s="77"/>
      <c r="J615" s="129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22"/>
      <c r="B616" s="22"/>
      <c r="C616" s="22"/>
      <c r="D616" s="22"/>
      <c r="E616" s="22"/>
      <c r="F616" s="22"/>
      <c r="G616" s="77"/>
      <c r="H616" s="77"/>
      <c r="I616" s="77"/>
      <c r="J616" s="129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22"/>
      <c r="B617" s="22"/>
      <c r="C617" s="22"/>
      <c r="D617" s="22"/>
      <c r="E617" s="22"/>
      <c r="F617" s="22"/>
      <c r="G617" s="77"/>
      <c r="H617" s="77"/>
      <c r="I617" s="77"/>
      <c r="J617" s="129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22"/>
      <c r="B618" s="22"/>
      <c r="C618" s="22"/>
      <c r="D618" s="22"/>
      <c r="E618" s="22"/>
      <c r="F618" s="22"/>
      <c r="G618" s="77"/>
      <c r="H618" s="77"/>
      <c r="I618" s="77"/>
      <c r="J618" s="129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22"/>
      <c r="B619" s="22"/>
      <c r="C619" s="22"/>
      <c r="D619" s="22"/>
      <c r="E619" s="22"/>
      <c r="F619" s="22"/>
      <c r="G619" s="77"/>
      <c r="H619" s="77"/>
      <c r="I619" s="77"/>
      <c r="J619" s="129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22"/>
      <c r="B620" s="22"/>
      <c r="C620" s="22"/>
      <c r="D620" s="22"/>
      <c r="E620" s="22"/>
      <c r="F620" s="22"/>
      <c r="G620" s="77"/>
      <c r="H620" s="77"/>
      <c r="I620" s="77"/>
      <c r="J620" s="129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22"/>
      <c r="B621" s="22"/>
      <c r="C621" s="22"/>
      <c r="D621" s="22"/>
      <c r="E621" s="22"/>
      <c r="F621" s="22"/>
      <c r="G621" s="77"/>
      <c r="H621" s="77"/>
      <c r="I621" s="77"/>
      <c r="J621" s="129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22"/>
      <c r="B622" s="22"/>
      <c r="C622" s="22"/>
      <c r="D622" s="22"/>
      <c r="E622" s="22"/>
      <c r="F622" s="22"/>
      <c r="G622" s="77"/>
      <c r="H622" s="77"/>
      <c r="I622" s="77"/>
      <c r="J622" s="129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22"/>
      <c r="B623" s="22"/>
      <c r="C623" s="22"/>
      <c r="D623" s="22"/>
      <c r="E623" s="22"/>
      <c r="F623" s="22"/>
      <c r="G623" s="77"/>
      <c r="H623" s="77"/>
      <c r="I623" s="77"/>
      <c r="J623" s="129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22"/>
      <c r="B624" s="22"/>
      <c r="C624" s="22"/>
      <c r="D624" s="22"/>
      <c r="E624" s="22"/>
      <c r="F624" s="22"/>
      <c r="G624" s="77"/>
      <c r="H624" s="77"/>
      <c r="I624" s="77"/>
      <c r="J624" s="129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22"/>
      <c r="B625" s="22"/>
      <c r="C625" s="22"/>
      <c r="D625" s="22"/>
      <c r="E625" s="22"/>
      <c r="F625" s="22"/>
      <c r="G625" s="77"/>
      <c r="H625" s="77"/>
      <c r="I625" s="77"/>
      <c r="J625" s="129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22"/>
      <c r="B626" s="22"/>
      <c r="C626" s="22"/>
      <c r="D626" s="22"/>
      <c r="E626" s="22"/>
      <c r="F626" s="22"/>
      <c r="G626" s="77"/>
      <c r="H626" s="77"/>
      <c r="I626" s="77"/>
      <c r="J626" s="129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22"/>
      <c r="B627" s="22"/>
      <c r="C627" s="22"/>
      <c r="D627" s="22"/>
      <c r="E627" s="22"/>
      <c r="F627" s="22"/>
      <c r="G627" s="77"/>
      <c r="H627" s="77"/>
      <c r="I627" s="77"/>
      <c r="J627" s="129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22"/>
      <c r="B628" s="22"/>
      <c r="C628" s="22"/>
      <c r="D628" s="22"/>
      <c r="E628" s="22"/>
      <c r="F628" s="22"/>
      <c r="G628" s="77"/>
      <c r="H628" s="77"/>
      <c r="I628" s="77"/>
      <c r="J628" s="129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22"/>
      <c r="B629" s="22"/>
      <c r="C629" s="22"/>
      <c r="D629" s="22"/>
      <c r="E629" s="22"/>
      <c r="F629" s="22"/>
      <c r="G629" s="77"/>
      <c r="H629" s="77"/>
      <c r="I629" s="77"/>
      <c r="J629" s="129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22"/>
      <c r="B630" s="22"/>
      <c r="C630" s="22"/>
      <c r="D630" s="22"/>
      <c r="E630" s="22"/>
      <c r="F630" s="22"/>
      <c r="G630" s="77"/>
      <c r="H630" s="77"/>
      <c r="I630" s="77"/>
      <c r="J630" s="129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22"/>
      <c r="B631" s="22"/>
      <c r="C631" s="22"/>
      <c r="D631" s="22"/>
      <c r="E631" s="22"/>
      <c r="F631" s="22"/>
      <c r="G631" s="77"/>
      <c r="H631" s="77"/>
      <c r="I631" s="77"/>
      <c r="J631" s="129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22"/>
      <c r="B632" s="22"/>
      <c r="C632" s="22"/>
      <c r="D632" s="22"/>
      <c r="E632" s="22"/>
      <c r="F632" s="22"/>
      <c r="G632" s="77"/>
      <c r="H632" s="77"/>
      <c r="I632" s="77"/>
      <c r="J632" s="129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22"/>
      <c r="B633" s="22"/>
      <c r="C633" s="22"/>
      <c r="D633" s="22"/>
      <c r="E633" s="22"/>
      <c r="F633" s="22"/>
      <c r="G633" s="77"/>
      <c r="H633" s="77"/>
      <c r="I633" s="77"/>
      <c r="J633" s="129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22"/>
      <c r="B634" s="22"/>
      <c r="C634" s="22"/>
      <c r="D634" s="22"/>
      <c r="E634" s="22"/>
      <c r="F634" s="22"/>
      <c r="G634" s="77"/>
      <c r="H634" s="77"/>
      <c r="I634" s="77"/>
      <c r="J634" s="129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22"/>
      <c r="B635" s="22"/>
      <c r="C635" s="22"/>
      <c r="D635" s="22"/>
      <c r="E635" s="22"/>
      <c r="F635" s="22"/>
      <c r="G635" s="77"/>
      <c r="H635" s="77"/>
      <c r="I635" s="77"/>
      <c r="J635" s="129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22"/>
      <c r="B636" s="22"/>
      <c r="C636" s="22"/>
      <c r="D636" s="22"/>
      <c r="E636" s="22"/>
      <c r="F636" s="22"/>
      <c r="G636" s="77"/>
      <c r="H636" s="77"/>
      <c r="I636" s="77"/>
      <c r="J636" s="129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22"/>
      <c r="B637" s="22"/>
      <c r="C637" s="22"/>
      <c r="D637" s="22"/>
      <c r="E637" s="22"/>
      <c r="F637" s="22"/>
      <c r="G637" s="77"/>
      <c r="H637" s="77"/>
      <c r="I637" s="77"/>
      <c r="J637" s="129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22"/>
      <c r="B638" s="22"/>
      <c r="C638" s="22"/>
      <c r="D638" s="22"/>
      <c r="E638" s="22"/>
      <c r="F638" s="22"/>
      <c r="G638" s="77"/>
      <c r="H638" s="77"/>
      <c r="I638" s="77"/>
      <c r="J638" s="129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22"/>
      <c r="B639" s="22"/>
      <c r="C639" s="22"/>
      <c r="D639" s="22"/>
      <c r="E639" s="22"/>
      <c r="F639" s="22"/>
      <c r="G639" s="77"/>
      <c r="H639" s="77"/>
      <c r="I639" s="77"/>
      <c r="J639" s="129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22"/>
      <c r="B640" s="22"/>
      <c r="C640" s="22"/>
      <c r="D640" s="22"/>
      <c r="E640" s="22"/>
      <c r="F640" s="22"/>
      <c r="G640" s="77"/>
      <c r="H640" s="77"/>
      <c r="I640" s="77"/>
      <c r="J640" s="129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22"/>
      <c r="B641" s="22"/>
      <c r="C641" s="22"/>
      <c r="D641" s="22"/>
      <c r="E641" s="22"/>
      <c r="F641" s="22"/>
      <c r="G641" s="77"/>
      <c r="H641" s="77"/>
      <c r="I641" s="77"/>
      <c r="J641" s="129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22"/>
      <c r="B642" s="22"/>
      <c r="C642" s="22"/>
      <c r="D642" s="22"/>
      <c r="E642" s="22"/>
      <c r="F642" s="22"/>
      <c r="G642" s="77"/>
      <c r="H642" s="77"/>
      <c r="I642" s="77"/>
      <c r="J642" s="129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22"/>
      <c r="B643" s="22"/>
      <c r="C643" s="22"/>
      <c r="D643" s="22"/>
      <c r="E643" s="22"/>
      <c r="F643" s="22"/>
      <c r="G643" s="77"/>
      <c r="H643" s="77"/>
      <c r="I643" s="77"/>
      <c r="J643" s="129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22"/>
      <c r="B644" s="22"/>
      <c r="C644" s="22"/>
      <c r="D644" s="22"/>
      <c r="E644" s="22"/>
      <c r="F644" s="22"/>
      <c r="G644" s="77"/>
      <c r="H644" s="77"/>
      <c r="I644" s="77"/>
      <c r="J644" s="129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22"/>
      <c r="B645" s="22"/>
      <c r="C645" s="22"/>
      <c r="D645" s="22"/>
      <c r="E645" s="22"/>
      <c r="F645" s="22"/>
      <c r="G645" s="77"/>
      <c r="H645" s="77"/>
      <c r="I645" s="77"/>
      <c r="J645" s="129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22"/>
      <c r="B646" s="22"/>
      <c r="C646" s="22"/>
      <c r="D646" s="22"/>
      <c r="E646" s="22"/>
      <c r="F646" s="22"/>
      <c r="G646" s="77"/>
      <c r="H646" s="77"/>
      <c r="I646" s="77"/>
      <c r="J646" s="129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22"/>
      <c r="B647" s="22"/>
      <c r="C647" s="22"/>
      <c r="D647" s="22"/>
      <c r="E647" s="22"/>
      <c r="F647" s="22"/>
      <c r="G647" s="77"/>
      <c r="H647" s="77"/>
      <c r="I647" s="77"/>
      <c r="J647" s="129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22"/>
      <c r="B648" s="22"/>
      <c r="C648" s="22"/>
      <c r="D648" s="22"/>
      <c r="E648" s="22"/>
      <c r="F648" s="22"/>
      <c r="G648" s="77"/>
      <c r="H648" s="77"/>
      <c r="I648" s="77"/>
      <c r="J648" s="129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22"/>
      <c r="B649" s="22"/>
      <c r="C649" s="22"/>
      <c r="D649" s="22"/>
      <c r="E649" s="22"/>
      <c r="F649" s="22"/>
      <c r="G649" s="77"/>
      <c r="H649" s="77"/>
      <c r="I649" s="77"/>
      <c r="J649" s="129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22"/>
      <c r="B650" s="22"/>
      <c r="C650" s="22"/>
      <c r="D650" s="22"/>
      <c r="E650" s="22"/>
      <c r="F650" s="22"/>
      <c r="G650" s="77"/>
      <c r="H650" s="77"/>
      <c r="I650" s="77"/>
      <c r="J650" s="129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22"/>
      <c r="B651" s="22"/>
      <c r="C651" s="22"/>
      <c r="D651" s="22"/>
      <c r="E651" s="22"/>
      <c r="F651" s="22"/>
      <c r="G651" s="77"/>
      <c r="H651" s="77"/>
      <c r="I651" s="77"/>
      <c r="J651" s="129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22"/>
      <c r="B652" s="22"/>
      <c r="C652" s="22"/>
      <c r="D652" s="22"/>
      <c r="E652" s="22"/>
      <c r="F652" s="22"/>
      <c r="G652" s="77"/>
      <c r="H652" s="77"/>
      <c r="I652" s="77"/>
      <c r="J652" s="129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22"/>
      <c r="B653" s="22"/>
      <c r="C653" s="22"/>
      <c r="D653" s="22"/>
      <c r="E653" s="22"/>
      <c r="F653" s="22"/>
      <c r="G653" s="77"/>
      <c r="H653" s="77"/>
      <c r="I653" s="77"/>
      <c r="J653" s="129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22"/>
      <c r="B654" s="22"/>
      <c r="C654" s="22"/>
      <c r="D654" s="22"/>
      <c r="E654" s="22"/>
      <c r="F654" s="22"/>
      <c r="G654" s="77"/>
      <c r="H654" s="77"/>
      <c r="I654" s="77"/>
      <c r="J654" s="129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22"/>
      <c r="B655" s="22"/>
      <c r="C655" s="22"/>
      <c r="D655" s="22"/>
      <c r="E655" s="22"/>
      <c r="F655" s="22"/>
      <c r="G655" s="77"/>
      <c r="H655" s="77"/>
      <c r="I655" s="77"/>
      <c r="J655" s="129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22"/>
      <c r="B656" s="22"/>
      <c r="C656" s="22"/>
      <c r="D656" s="22"/>
      <c r="E656" s="22"/>
      <c r="F656" s="22"/>
      <c r="G656" s="77"/>
      <c r="H656" s="77"/>
      <c r="I656" s="77"/>
      <c r="J656" s="129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22"/>
      <c r="B657" s="22"/>
      <c r="C657" s="22"/>
      <c r="D657" s="22"/>
      <c r="E657" s="22"/>
      <c r="F657" s="22"/>
      <c r="G657" s="77"/>
      <c r="H657" s="77"/>
      <c r="I657" s="77"/>
      <c r="J657" s="129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22"/>
      <c r="B658" s="22"/>
      <c r="C658" s="22"/>
      <c r="D658" s="22"/>
      <c r="E658" s="22"/>
      <c r="F658" s="22"/>
      <c r="G658" s="77"/>
      <c r="H658" s="77"/>
      <c r="I658" s="77"/>
      <c r="J658" s="129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22"/>
      <c r="B659" s="22"/>
      <c r="C659" s="22"/>
      <c r="D659" s="22"/>
      <c r="E659" s="22"/>
      <c r="F659" s="22"/>
      <c r="G659" s="77"/>
      <c r="H659" s="77"/>
      <c r="I659" s="77"/>
      <c r="J659" s="129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22"/>
      <c r="B660" s="22"/>
      <c r="C660" s="22"/>
      <c r="D660" s="22"/>
      <c r="E660" s="22"/>
      <c r="F660" s="22"/>
      <c r="G660" s="77"/>
      <c r="H660" s="77"/>
      <c r="I660" s="77"/>
      <c r="J660" s="129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22"/>
      <c r="B661" s="22"/>
      <c r="C661" s="22"/>
      <c r="D661" s="22"/>
      <c r="E661" s="22"/>
      <c r="F661" s="22"/>
      <c r="G661" s="77"/>
      <c r="H661" s="77"/>
      <c r="I661" s="77"/>
      <c r="J661" s="129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22"/>
      <c r="B662" s="22"/>
      <c r="C662" s="22"/>
      <c r="D662" s="22"/>
      <c r="E662" s="22"/>
      <c r="F662" s="22"/>
      <c r="G662" s="77"/>
      <c r="H662" s="77"/>
      <c r="I662" s="77"/>
      <c r="J662" s="129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22"/>
      <c r="B663" s="22"/>
      <c r="C663" s="22"/>
      <c r="D663" s="22"/>
      <c r="E663" s="22"/>
      <c r="F663" s="22"/>
      <c r="G663" s="77"/>
      <c r="H663" s="77"/>
      <c r="I663" s="77"/>
      <c r="J663" s="129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22"/>
      <c r="B664" s="22"/>
      <c r="C664" s="22"/>
      <c r="D664" s="22"/>
      <c r="E664" s="22"/>
      <c r="F664" s="22"/>
      <c r="G664" s="77"/>
      <c r="H664" s="77"/>
      <c r="I664" s="77"/>
      <c r="J664" s="129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22"/>
      <c r="B665" s="22"/>
      <c r="C665" s="22"/>
      <c r="D665" s="22"/>
      <c r="E665" s="22"/>
      <c r="F665" s="22"/>
      <c r="G665" s="77"/>
      <c r="H665" s="77"/>
      <c r="I665" s="77"/>
      <c r="J665" s="129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22"/>
      <c r="B666" s="22"/>
      <c r="C666" s="22"/>
      <c r="D666" s="22"/>
      <c r="E666" s="22"/>
      <c r="F666" s="22"/>
      <c r="G666" s="77"/>
      <c r="H666" s="77"/>
      <c r="I666" s="77"/>
      <c r="J666" s="129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22"/>
      <c r="B667" s="22"/>
      <c r="C667" s="22"/>
      <c r="D667" s="22"/>
      <c r="E667" s="22"/>
      <c r="F667" s="22"/>
      <c r="G667" s="77"/>
      <c r="H667" s="77"/>
      <c r="I667" s="77"/>
      <c r="J667" s="129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22"/>
      <c r="B668" s="22"/>
      <c r="C668" s="22"/>
      <c r="D668" s="22"/>
      <c r="E668" s="22"/>
      <c r="F668" s="22"/>
      <c r="G668" s="77"/>
      <c r="H668" s="77"/>
      <c r="I668" s="77"/>
      <c r="J668" s="129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22"/>
      <c r="B669" s="22"/>
      <c r="C669" s="22"/>
      <c r="D669" s="22"/>
      <c r="E669" s="22"/>
      <c r="F669" s="22"/>
      <c r="G669" s="77"/>
      <c r="H669" s="77"/>
      <c r="I669" s="77"/>
      <c r="J669" s="129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22"/>
      <c r="B670" s="22"/>
      <c r="C670" s="22"/>
      <c r="D670" s="22"/>
      <c r="E670" s="22"/>
      <c r="F670" s="22"/>
      <c r="G670" s="77"/>
      <c r="H670" s="77"/>
      <c r="I670" s="77"/>
      <c r="J670" s="129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22"/>
      <c r="B671" s="22"/>
      <c r="C671" s="22"/>
      <c r="D671" s="22"/>
      <c r="E671" s="22"/>
      <c r="F671" s="22"/>
      <c r="G671" s="77"/>
      <c r="H671" s="77"/>
      <c r="I671" s="77"/>
      <c r="J671" s="129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22"/>
      <c r="B672" s="22"/>
      <c r="C672" s="22"/>
      <c r="D672" s="22"/>
      <c r="E672" s="22"/>
      <c r="F672" s="22"/>
      <c r="G672" s="77"/>
      <c r="H672" s="77"/>
      <c r="I672" s="77"/>
      <c r="J672" s="129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22"/>
      <c r="B673" s="22"/>
      <c r="C673" s="22"/>
      <c r="D673" s="22"/>
      <c r="E673" s="22"/>
      <c r="F673" s="22"/>
      <c r="G673" s="77"/>
      <c r="H673" s="77"/>
      <c r="I673" s="77"/>
      <c r="J673" s="129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22"/>
      <c r="B674" s="22"/>
      <c r="C674" s="22"/>
      <c r="D674" s="22"/>
      <c r="E674" s="22"/>
      <c r="F674" s="22"/>
      <c r="G674" s="77"/>
      <c r="H674" s="77"/>
      <c r="I674" s="77"/>
      <c r="J674" s="129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22"/>
      <c r="B675" s="22"/>
      <c r="C675" s="22"/>
      <c r="D675" s="22"/>
      <c r="E675" s="22"/>
      <c r="F675" s="22"/>
      <c r="G675" s="77"/>
      <c r="H675" s="77"/>
      <c r="I675" s="77"/>
      <c r="J675" s="129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22"/>
      <c r="B676" s="22"/>
      <c r="C676" s="22"/>
      <c r="D676" s="22"/>
      <c r="E676" s="22"/>
      <c r="F676" s="22"/>
      <c r="G676" s="77"/>
      <c r="H676" s="77"/>
      <c r="I676" s="77"/>
      <c r="J676" s="129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22"/>
      <c r="B677" s="22"/>
      <c r="C677" s="22"/>
      <c r="D677" s="22"/>
      <c r="E677" s="22"/>
      <c r="F677" s="22"/>
      <c r="G677" s="77"/>
      <c r="H677" s="77"/>
      <c r="I677" s="77"/>
      <c r="J677" s="129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22"/>
      <c r="B678" s="22"/>
      <c r="C678" s="22"/>
      <c r="D678" s="22"/>
      <c r="E678" s="22"/>
      <c r="F678" s="22"/>
      <c r="G678" s="77"/>
      <c r="H678" s="77"/>
      <c r="I678" s="77"/>
      <c r="J678" s="129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22"/>
      <c r="B679" s="22"/>
      <c r="C679" s="22"/>
      <c r="D679" s="22"/>
      <c r="E679" s="22"/>
      <c r="F679" s="22"/>
      <c r="G679" s="77"/>
      <c r="H679" s="77"/>
      <c r="I679" s="77"/>
      <c r="J679" s="129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22"/>
      <c r="B680" s="22"/>
      <c r="C680" s="22"/>
      <c r="D680" s="22"/>
      <c r="E680" s="22"/>
      <c r="F680" s="22"/>
      <c r="G680" s="77"/>
      <c r="H680" s="77"/>
      <c r="I680" s="77"/>
      <c r="J680" s="129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22"/>
      <c r="B681" s="22"/>
      <c r="C681" s="22"/>
      <c r="D681" s="22"/>
      <c r="E681" s="22"/>
      <c r="F681" s="22"/>
      <c r="G681" s="77"/>
      <c r="H681" s="77"/>
      <c r="I681" s="77"/>
      <c r="J681" s="129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22"/>
      <c r="B682" s="22"/>
      <c r="C682" s="22"/>
      <c r="D682" s="22"/>
      <c r="E682" s="22"/>
      <c r="F682" s="22"/>
      <c r="G682" s="77"/>
      <c r="H682" s="77"/>
      <c r="I682" s="77"/>
      <c r="J682" s="129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22"/>
      <c r="B683" s="22"/>
      <c r="C683" s="22"/>
      <c r="D683" s="22"/>
      <c r="E683" s="22"/>
      <c r="F683" s="22"/>
      <c r="G683" s="77"/>
      <c r="H683" s="77"/>
      <c r="I683" s="77"/>
      <c r="J683" s="129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22"/>
      <c r="B684" s="22"/>
      <c r="C684" s="22"/>
      <c r="D684" s="22"/>
      <c r="E684" s="22"/>
      <c r="F684" s="22"/>
      <c r="G684" s="77"/>
      <c r="H684" s="77"/>
      <c r="I684" s="77"/>
      <c r="J684" s="129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22"/>
      <c r="B685" s="22"/>
      <c r="C685" s="22"/>
      <c r="D685" s="22"/>
      <c r="E685" s="22"/>
      <c r="F685" s="22"/>
      <c r="G685" s="77"/>
      <c r="H685" s="77"/>
      <c r="I685" s="77"/>
      <c r="J685" s="129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22"/>
      <c r="B686" s="22"/>
      <c r="C686" s="22"/>
      <c r="D686" s="22"/>
      <c r="E686" s="22"/>
      <c r="F686" s="22"/>
      <c r="G686" s="77"/>
      <c r="H686" s="77"/>
      <c r="I686" s="77"/>
      <c r="J686" s="129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22"/>
      <c r="B687" s="22"/>
      <c r="C687" s="22"/>
      <c r="D687" s="22"/>
      <c r="E687" s="22"/>
      <c r="F687" s="22"/>
      <c r="G687" s="77"/>
      <c r="H687" s="77"/>
      <c r="I687" s="77"/>
      <c r="J687" s="129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22"/>
      <c r="B688" s="22"/>
      <c r="C688" s="22"/>
      <c r="D688" s="22"/>
      <c r="E688" s="22"/>
      <c r="F688" s="22"/>
      <c r="G688" s="77"/>
      <c r="H688" s="77"/>
      <c r="I688" s="77"/>
      <c r="J688" s="129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22"/>
      <c r="B689" s="22"/>
      <c r="C689" s="22"/>
      <c r="D689" s="22"/>
      <c r="E689" s="22"/>
      <c r="F689" s="22"/>
      <c r="G689" s="77"/>
      <c r="H689" s="77"/>
      <c r="I689" s="77"/>
      <c r="J689" s="129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22"/>
      <c r="B690" s="22"/>
      <c r="C690" s="22"/>
      <c r="D690" s="22"/>
      <c r="E690" s="22"/>
      <c r="F690" s="22"/>
      <c r="G690" s="77"/>
      <c r="H690" s="77"/>
      <c r="I690" s="77"/>
      <c r="J690" s="129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22"/>
      <c r="B691" s="22"/>
      <c r="C691" s="22"/>
      <c r="D691" s="22"/>
      <c r="E691" s="22"/>
      <c r="F691" s="22"/>
      <c r="G691" s="77"/>
      <c r="H691" s="77"/>
      <c r="I691" s="77"/>
      <c r="J691" s="129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22"/>
      <c r="B692" s="22"/>
      <c r="C692" s="22"/>
      <c r="D692" s="22"/>
      <c r="E692" s="22"/>
      <c r="F692" s="22"/>
      <c r="G692" s="77"/>
      <c r="H692" s="77"/>
      <c r="I692" s="77"/>
      <c r="J692" s="129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22"/>
      <c r="B693" s="22"/>
      <c r="C693" s="22"/>
      <c r="D693" s="22"/>
      <c r="E693" s="22"/>
      <c r="F693" s="22"/>
      <c r="G693" s="77"/>
      <c r="H693" s="77"/>
      <c r="I693" s="77"/>
      <c r="J693" s="129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22"/>
      <c r="B694" s="22"/>
      <c r="C694" s="22"/>
      <c r="D694" s="22"/>
      <c r="E694" s="22"/>
      <c r="F694" s="22"/>
      <c r="G694" s="77"/>
      <c r="H694" s="77"/>
      <c r="I694" s="77"/>
      <c r="J694" s="129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22"/>
      <c r="B695" s="22"/>
      <c r="C695" s="22"/>
      <c r="D695" s="22"/>
      <c r="E695" s="22"/>
      <c r="F695" s="22"/>
      <c r="G695" s="77"/>
      <c r="H695" s="77"/>
      <c r="I695" s="77"/>
      <c r="J695" s="129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22"/>
      <c r="B696" s="22"/>
      <c r="C696" s="22"/>
      <c r="D696" s="22"/>
      <c r="E696" s="22"/>
      <c r="F696" s="22"/>
      <c r="G696" s="77"/>
      <c r="H696" s="77"/>
      <c r="I696" s="77"/>
      <c r="J696" s="129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22"/>
      <c r="B697" s="22"/>
      <c r="C697" s="22"/>
      <c r="D697" s="22"/>
      <c r="E697" s="22"/>
      <c r="F697" s="22"/>
      <c r="G697" s="77"/>
      <c r="H697" s="77"/>
      <c r="I697" s="77"/>
      <c r="J697" s="129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22"/>
      <c r="B698" s="22"/>
      <c r="C698" s="22"/>
      <c r="D698" s="22"/>
      <c r="E698" s="22"/>
      <c r="F698" s="22"/>
      <c r="G698" s="77"/>
      <c r="H698" s="77"/>
      <c r="I698" s="77"/>
      <c r="J698" s="129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22"/>
      <c r="B699" s="22"/>
      <c r="C699" s="22"/>
      <c r="D699" s="22"/>
      <c r="E699" s="22"/>
      <c r="F699" s="22"/>
      <c r="G699" s="77"/>
      <c r="H699" s="77"/>
      <c r="I699" s="77"/>
      <c r="J699" s="129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22"/>
      <c r="B700" s="22"/>
      <c r="C700" s="22"/>
      <c r="D700" s="22"/>
      <c r="E700" s="22"/>
      <c r="F700" s="22"/>
      <c r="G700" s="77"/>
      <c r="H700" s="77"/>
      <c r="I700" s="77"/>
      <c r="J700" s="129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22"/>
      <c r="B701" s="22"/>
      <c r="C701" s="22"/>
      <c r="D701" s="22"/>
      <c r="E701" s="22"/>
      <c r="F701" s="22"/>
      <c r="G701" s="77"/>
      <c r="H701" s="77"/>
      <c r="I701" s="77"/>
      <c r="J701" s="129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22"/>
      <c r="B702" s="22"/>
      <c r="C702" s="22"/>
      <c r="D702" s="22"/>
      <c r="E702" s="22"/>
      <c r="F702" s="22"/>
      <c r="G702" s="77"/>
      <c r="H702" s="77"/>
      <c r="I702" s="77"/>
      <c r="J702" s="129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22"/>
      <c r="B703" s="22"/>
      <c r="C703" s="22"/>
      <c r="D703" s="22"/>
      <c r="E703" s="22"/>
      <c r="F703" s="22"/>
      <c r="G703" s="77"/>
      <c r="H703" s="77"/>
      <c r="I703" s="77"/>
      <c r="J703" s="129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22"/>
      <c r="B704" s="22"/>
      <c r="C704" s="22"/>
      <c r="D704" s="22"/>
      <c r="E704" s="22"/>
      <c r="F704" s="22"/>
      <c r="G704" s="77"/>
      <c r="H704" s="77"/>
      <c r="I704" s="77"/>
      <c r="J704" s="129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22"/>
      <c r="B705" s="22"/>
      <c r="C705" s="22"/>
      <c r="D705" s="22"/>
      <c r="E705" s="22"/>
      <c r="F705" s="22"/>
      <c r="G705" s="77"/>
      <c r="H705" s="77"/>
      <c r="I705" s="77"/>
      <c r="J705" s="129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22"/>
      <c r="B706" s="22"/>
      <c r="C706" s="22"/>
      <c r="D706" s="22"/>
      <c r="E706" s="22"/>
      <c r="F706" s="22"/>
      <c r="G706" s="77"/>
      <c r="H706" s="77"/>
      <c r="I706" s="77"/>
      <c r="J706" s="129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22"/>
      <c r="B707" s="22"/>
      <c r="C707" s="22"/>
      <c r="D707" s="22"/>
      <c r="E707" s="22"/>
      <c r="F707" s="22"/>
      <c r="G707" s="77"/>
      <c r="H707" s="77"/>
      <c r="I707" s="77"/>
      <c r="J707" s="129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22"/>
      <c r="B708" s="22"/>
      <c r="C708" s="22"/>
      <c r="D708" s="22"/>
      <c r="E708" s="22"/>
      <c r="F708" s="22"/>
      <c r="G708" s="77"/>
      <c r="H708" s="77"/>
      <c r="I708" s="77"/>
      <c r="J708" s="129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22"/>
      <c r="B709" s="22"/>
      <c r="C709" s="22"/>
      <c r="D709" s="22"/>
      <c r="E709" s="22"/>
      <c r="F709" s="22"/>
      <c r="G709" s="77"/>
      <c r="H709" s="77"/>
      <c r="I709" s="77"/>
      <c r="J709" s="129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22"/>
      <c r="B710" s="22"/>
      <c r="C710" s="22"/>
      <c r="D710" s="22"/>
      <c r="E710" s="22"/>
      <c r="F710" s="22"/>
      <c r="G710" s="77"/>
      <c r="H710" s="77"/>
      <c r="I710" s="77"/>
      <c r="J710" s="129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22"/>
      <c r="B711" s="22"/>
      <c r="C711" s="22"/>
      <c r="D711" s="22"/>
      <c r="E711" s="22"/>
      <c r="F711" s="22"/>
      <c r="G711" s="77"/>
      <c r="H711" s="77"/>
      <c r="I711" s="77"/>
      <c r="J711" s="129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22"/>
      <c r="B712" s="22"/>
      <c r="C712" s="22"/>
      <c r="D712" s="22"/>
      <c r="E712" s="22"/>
      <c r="F712" s="22"/>
      <c r="G712" s="77"/>
      <c r="H712" s="77"/>
      <c r="I712" s="77"/>
      <c r="J712" s="129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22"/>
      <c r="B713" s="22"/>
      <c r="C713" s="22"/>
      <c r="D713" s="22"/>
      <c r="E713" s="22"/>
      <c r="F713" s="22"/>
      <c r="G713" s="77"/>
      <c r="H713" s="77"/>
      <c r="I713" s="77"/>
      <c r="J713" s="129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22"/>
      <c r="B714" s="22"/>
      <c r="C714" s="22"/>
      <c r="D714" s="22"/>
      <c r="E714" s="22"/>
      <c r="F714" s="22"/>
      <c r="G714" s="77"/>
      <c r="H714" s="77"/>
      <c r="I714" s="77"/>
      <c r="J714" s="129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22"/>
      <c r="B715" s="22"/>
      <c r="C715" s="22"/>
      <c r="D715" s="22"/>
      <c r="E715" s="22"/>
      <c r="F715" s="22"/>
      <c r="G715" s="77"/>
      <c r="H715" s="77"/>
      <c r="I715" s="77"/>
      <c r="J715" s="129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22"/>
      <c r="B716" s="22"/>
      <c r="C716" s="22"/>
      <c r="D716" s="22"/>
      <c r="E716" s="22"/>
      <c r="F716" s="22"/>
      <c r="G716" s="77"/>
      <c r="H716" s="77"/>
      <c r="I716" s="77"/>
      <c r="J716" s="129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22"/>
      <c r="B717" s="22"/>
      <c r="C717" s="22"/>
      <c r="D717" s="22"/>
      <c r="E717" s="22"/>
      <c r="F717" s="22"/>
      <c r="G717" s="77"/>
      <c r="H717" s="77"/>
      <c r="I717" s="77"/>
      <c r="J717" s="129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22"/>
      <c r="B718" s="22"/>
      <c r="C718" s="22"/>
      <c r="D718" s="22"/>
      <c r="E718" s="22"/>
      <c r="F718" s="22"/>
      <c r="G718" s="77"/>
      <c r="H718" s="77"/>
      <c r="I718" s="77"/>
      <c r="J718" s="129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22"/>
      <c r="B719" s="22"/>
      <c r="C719" s="22"/>
      <c r="D719" s="22"/>
      <c r="E719" s="22"/>
      <c r="F719" s="22"/>
      <c r="G719" s="77"/>
      <c r="H719" s="77"/>
      <c r="I719" s="77"/>
      <c r="J719" s="129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22"/>
      <c r="B720" s="22"/>
      <c r="C720" s="22"/>
      <c r="D720" s="22"/>
      <c r="E720" s="22"/>
      <c r="F720" s="22"/>
      <c r="G720" s="77"/>
      <c r="H720" s="77"/>
      <c r="I720" s="77"/>
      <c r="J720" s="129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22"/>
      <c r="B721" s="22"/>
      <c r="C721" s="22"/>
      <c r="D721" s="22"/>
      <c r="E721" s="22"/>
      <c r="F721" s="22"/>
      <c r="G721" s="77"/>
      <c r="H721" s="77"/>
      <c r="I721" s="77"/>
      <c r="J721" s="129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22"/>
      <c r="B722" s="22"/>
      <c r="C722" s="22"/>
      <c r="D722" s="22"/>
      <c r="E722" s="22"/>
      <c r="F722" s="22"/>
      <c r="G722" s="77"/>
      <c r="H722" s="77"/>
      <c r="I722" s="77"/>
      <c r="J722" s="129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22"/>
      <c r="B723" s="22"/>
      <c r="C723" s="22"/>
      <c r="D723" s="22"/>
      <c r="E723" s="22"/>
      <c r="F723" s="22"/>
      <c r="G723" s="77"/>
      <c r="H723" s="77"/>
      <c r="I723" s="77"/>
      <c r="J723" s="129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22"/>
      <c r="B724" s="22"/>
      <c r="C724" s="22"/>
      <c r="D724" s="22"/>
      <c r="E724" s="22"/>
      <c r="F724" s="22"/>
      <c r="G724" s="77"/>
      <c r="H724" s="77"/>
      <c r="I724" s="77"/>
      <c r="J724" s="129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22"/>
      <c r="B725" s="22"/>
      <c r="C725" s="22"/>
      <c r="D725" s="22"/>
      <c r="E725" s="22"/>
      <c r="F725" s="22"/>
      <c r="G725" s="77"/>
      <c r="H725" s="77"/>
      <c r="I725" s="77"/>
      <c r="J725" s="129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22"/>
      <c r="B726" s="22"/>
      <c r="C726" s="22"/>
      <c r="D726" s="22"/>
      <c r="E726" s="22"/>
      <c r="F726" s="22"/>
      <c r="G726" s="77"/>
      <c r="H726" s="77"/>
      <c r="I726" s="77"/>
      <c r="J726" s="129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22"/>
      <c r="B727" s="22"/>
      <c r="C727" s="22"/>
      <c r="D727" s="22"/>
      <c r="E727" s="22"/>
      <c r="F727" s="22"/>
      <c r="G727" s="77"/>
      <c r="H727" s="77"/>
      <c r="I727" s="77"/>
      <c r="J727" s="129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22"/>
      <c r="B728" s="22"/>
      <c r="C728" s="22"/>
      <c r="D728" s="22"/>
      <c r="E728" s="22"/>
      <c r="F728" s="22"/>
      <c r="G728" s="77"/>
      <c r="H728" s="77"/>
      <c r="I728" s="77"/>
      <c r="J728" s="129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22"/>
      <c r="B729" s="22"/>
      <c r="C729" s="22"/>
      <c r="D729" s="22"/>
      <c r="E729" s="22"/>
      <c r="F729" s="22"/>
      <c r="G729" s="77"/>
      <c r="H729" s="77"/>
      <c r="I729" s="77"/>
      <c r="J729" s="129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22"/>
      <c r="B730" s="22"/>
      <c r="C730" s="22"/>
      <c r="D730" s="22"/>
      <c r="E730" s="22"/>
      <c r="F730" s="22"/>
      <c r="G730" s="77"/>
      <c r="H730" s="77"/>
      <c r="I730" s="77"/>
      <c r="J730" s="129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22"/>
      <c r="B731" s="22"/>
      <c r="C731" s="22"/>
      <c r="D731" s="22"/>
      <c r="E731" s="22"/>
      <c r="F731" s="22"/>
      <c r="G731" s="77"/>
      <c r="H731" s="77"/>
      <c r="I731" s="77"/>
      <c r="J731" s="129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22"/>
      <c r="B732" s="22"/>
      <c r="C732" s="22"/>
      <c r="D732" s="22"/>
      <c r="E732" s="22"/>
      <c r="F732" s="22"/>
      <c r="G732" s="77"/>
      <c r="H732" s="77"/>
      <c r="I732" s="77"/>
      <c r="J732" s="129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22"/>
      <c r="B733" s="22"/>
      <c r="C733" s="22"/>
      <c r="D733" s="22"/>
      <c r="E733" s="22"/>
      <c r="F733" s="22"/>
      <c r="G733" s="77"/>
      <c r="H733" s="77"/>
      <c r="I733" s="77"/>
      <c r="J733" s="129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22"/>
      <c r="B734" s="22"/>
      <c r="C734" s="22"/>
      <c r="D734" s="22"/>
      <c r="E734" s="22"/>
      <c r="F734" s="22"/>
      <c r="G734" s="77"/>
      <c r="H734" s="77"/>
      <c r="I734" s="77"/>
      <c r="J734" s="129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22"/>
      <c r="B735" s="22"/>
      <c r="C735" s="22"/>
      <c r="D735" s="22"/>
      <c r="E735" s="22"/>
      <c r="F735" s="22"/>
      <c r="G735" s="77"/>
      <c r="H735" s="77"/>
      <c r="I735" s="77"/>
      <c r="J735" s="129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22"/>
      <c r="B736" s="22"/>
      <c r="C736" s="22"/>
      <c r="D736" s="22"/>
      <c r="E736" s="22"/>
      <c r="F736" s="22"/>
      <c r="G736" s="77"/>
      <c r="H736" s="77"/>
      <c r="I736" s="77"/>
      <c r="J736" s="129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22"/>
      <c r="B737" s="22"/>
      <c r="C737" s="22"/>
      <c r="D737" s="22"/>
      <c r="E737" s="22"/>
      <c r="F737" s="22"/>
      <c r="G737" s="77"/>
      <c r="H737" s="77"/>
      <c r="I737" s="77"/>
      <c r="J737" s="129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22"/>
      <c r="B738" s="22"/>
      <c r="C738" s="22"/>
      <c r="D738" s="22"/>
      <c r="E738" s="22"/>
      <c r="F738" s="22"/>
      <c r="G738" s="77"/>
      <c r="H738" s="77"/>
      <c r="I738" s="77"/>
      <c r="J738" s="129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22"/>
      <c r="B739" s="22"/>
      <c r="C739" s="22"/>
      <c r="D739" s="22"/>
      <c r="E739" s="22"/>
      <c r="F739" s="22"/>
      <c r="G739" s="77"/>
      <c r="H739" s="77"/>
      <c r="I739" s="77"/>
      <c r="J739" s="129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22"/>
      <c r="B740" s="22"/>
      <c r="C740" s="22"/>
      <c r="D740" s="22"/>
      <c r="E740" s="22"/>
      <c r="F740" s="22"/>
      <c r="G740" s="77"/>
      <c r="H740" s="77"/>
      <c r="I740" s="77"/>
      <c r="J740" s="129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22"/>
      <c r="B741" s="22"/>
      <c r="C741" s="22"/>
      <c r="D741" s="22"/>
      <c r="E741" s="22"/>
      <c r="F741" s="22"/>
      <c r="G741" s="77"/>
      <c r="H741" s="77"/>
      <c r="I741" s="77"/>
      <c r="J741" s="129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22"/>
      <c r="B742" s="22"/>
      <c r="C742" s="22"/>
      <c r="D742" s="22"/>
      <c r="E742" s="22"/>
      <c r="F742" s="22"/>
      <c r="G742" s="77"/>
      <c r="H742" s="77"/>
      <c r="I742" s="77"/>
      <c r="J742" s="129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22"/>
      <c r="B743" s="22"/>
      <c r="C743" s="22"/>
      <c r="D743" s="22"/>
      <c r="E743" s="22"/>
      <c r="F743" s="22"/>
      <c r="G743" s="77"/>
      <c r="H743" s="77"/>
      <c r="I743" s="77"/>
      <c r="J743" s="129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22"/>
      <c r="B744" s="22"/>
      <c r="C744" s="22"/>
      <c r="D744" s="22"/>
      <c r="E744" s="22"/>
      <c r="F744" s="22"/>
      <c r="G744" s="77"/>
      <c r="H744" s="77"/>
      <c r="I744" s="77"/>
      <c r="J744" s="129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22"/>
      <c r="B745" s="22"/>
      <c r="C745" s="22"/>
      <c r="D745" s="22"/>
      <c r="E745" s="22"/>
      <c r="F745" s="22"/>
      <c r="G745" s="77"/>
      <c r="H745" s="77"/>
      <c r="I745" s="77"/>
      <c r="J745" s="129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22"/>
      <c r="B746" s="22"/>
      <c r="C746" s="22"/>
      <c r="D746" s="22"/>
      <c r="E746" s="22"/>
      <c r="F746" s="22"/>
      <c r="G746" s="77"/>
      <c r="H746" s="77"/>
      <c r="I746" s="77"/>
      <c r="J746" s="129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22"/>
      <c r="B747" s="22"/>
      <c r="C747" s="22"/>
      <c r="D747" s="22"/>
      <c r="E747" s="22"/>
      <c r="F747" s="22"/>
      <c r="G747" s="77"/>
      <c r="H747" s="77"/>
      <c r="I747" s="77"/>
      <c r="J747" s="129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22"/>
      <c r="B748" s="22"/>
      <c r="C748" s="22"/>
      <c r="D748" s="22"/>
      <c r="E748" s="22"/>
      <c r="F748" s="22"/>
      <c r="G748" s="77"/>
      <c r="H748" s="77"/>
      <c r="I748" s="77"/>
      <c r="J748" s="129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22"/>
      <c r="B749" s="22"/>
      <c r="C749" s="22"/>
      <c r="D749" s="22"/>
      <c r="E749" s="22"/>
      <c r="F749" s="22"/>
      <c r="G749" s="77"/>
      <c r="H749" s="77"/>
      <c r="I749" s="77"/>
      <c r="J749" s="129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22"/>
      <c r="B750" s="22"/>
      <c r="C750" s="22"/>
      <c r="D750" s="22"/>
      <c r="E750" s="22"/>
      <c r="F750" s="22"/>
      <c r="G750" s="77"/>
      <c r="H750" s="77"/>
      <c r="I750" s="77"/>
      <c r="J750" s="129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22"/>
      <c r="B751" s="22"/>
      <c r="C751" s="22"/>
      <c r="D751" s="22"/>
      <c r="E751" s="22"/>
      <c r="F751" s="22"/>
      <c r="G751" s="77"/>
      <c r="H751" s="77"/>
      <c r="I751" s="77"/>
      <c r="J751" s="129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22"/>
      <c r="B752" s="22"/>
      <c r="C752" s="22"/>
      <c r="D752" s="22"/>
      <c r="E752" s="22"/>
      <c r="F752" s="22"/>
      <c r="G752" s="77"/>
      <c r="H752" s="77"/>
      <c r="I752" s="77"/>
      <c r="J752" s="129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22"/>
      <c r="B753" s="22"/>
      <c r="C753" s="22"/>
      <c r="D753" s="22"/>
      <c r="E753" s="22"/>
      <c r="F753" s="22"/>
      <c r="G753" s="77"/>
      <c r="H753" s="77"/>
      <c r="I753" s="77"/>
      <c r="J753" s="129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22"/>
      <c r="B754" s="22"/>
      <c r="C754" s="22"/>
      <c r="D754" s="22"/>
      <c r="E754" s="22"/>
      <c r="F754" s="22"/>
      <c r="G754" s="77"/>
      <c r="H754" s="77"/>
      <c r="I754" s="77"/>
      <c r="J754" s="129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22"/>
      <c r="B755" s="22"/>
      <c r="C755" s="22"/>
      <c r="D755" s="22"/>
      <c r="E755" s="22"/>
      <c r="F755" s="22"/>
      <c r="G755" s="77"/>
      <c r="H755" s="77"/>
      <c r="I755" s="77"/>
      <c r="J755" s="129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22"/>
      <c r="B756" s="22"/>
      <c r="C756" s="22"/>
      <c r="D756" s="22"/>
      <c r="E756" s="22"/>
      <c r="F756" s="22"/>
      <c r="G756" s="77"/>
      <c r="H756" s="77"/>
      <c r="I756" s="77"/>
      <c r="J756" s="129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22"/>
      <c r="B757" s="22"/>
      <c r="C757" s="22"/>
      <c r="D757" s="22"/>
      <c r="E757" s="22"/>
      <c r="F757" s="22"/>
      <c r="G757" s="77"/>
      <c r="H757" s="77"/>
      <c r="I757" s="77"/>
      <c r="J757" s="129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22"/>
      <c r="B758" s="22"/>
      <c r="C758" s="22"/>
      <c r="D758" s="22"/>
      <c r="E758" s="22"/>
      <c r="F758" s="22"/>
      <c r="G758" s="77"/>
      <c r="H758" s="77"/>
      <c r="I758" s="77"/>
      <c r="J758" s="129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22"/>
      <c r="B759" s="22"/>
      <c r="C759" s="22"/>
      <c r="D759" s="22"/>
      <c r="E759" s="22"/>
      <c r="F759" s="22"/>
      <c r="G759" s="77"/>
      <c r="H759" s="77"/>
      <c r="I759" s="77"/>
      <c r="J759" s="129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22"/>
      <c r="B760" s="22"/>
      <c r="C760" s="22"/>
      <c r="D760" s="22"/>
      <c r="E760" s="22"/>
      <c r="F760" s="22"/>
      <c r="G760" s="77"/>
      <c r="H760" s="77"/>
      <c r="I760" s="77"/>
      <c r="J760" s="129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22"/>
      <c r="B761" s="22"/>
      <c r="C761" s="22"/>
      <c r="D761" s="22"/>
      <c r="E761" s="22"/>
      <c r="F761" s="22"/>
      <c r="G761" s="77"/>
      <c r="H761" s="77"/>
      <c r="I761" s="77"/>
      <c r="J761" s="129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22"/>
      <c r="B762" s="22"/>
      <c r="C762" s="22"/>
      <c r="D762" s="22"/>
      <c r="E762" s="22"/>
      <c r="F762" s="22"/>
      <c r="G762" s="77"/>
      <c r="H762" s="77"/>
      <c r="I762" s="77"/>
      <c r="J762" s="129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22"/>
      <c r="B763" s="22"/>
      <c r="C763" s="22"/>
      <c r="D763" s="22"/>
      <c r="E763" s="22"/>
      <c r="F763" s="22"/>
      <c r="G763" s="77"/>
      <c r="H763" s="77"/>
      <c r="I763" s="77"/>
      <c r="J763" s="129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22"/>
      <c r="B764" s="22"/>
      <c r="C764" s="22"/>
      <c r="D764" s="22"/>
      <c r="E764" s="22"/>
      <c r="F764" s="22"/>
      <c r="G764" s="77"/>
      <c r="H764" s="77"/>
      <c r="I764" s="77"/>
      <c r="J764" s="129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22"/>
      <c r="B765" s="22"/>
      <c r="C765" s="22"/>
      <c r="D765" s="22"/>
      <c r="E765" s="22"/>
      <c r="F765" s="22"/>
      <c r="G765" s="77"/>
      <c r="H765" s="77"/>
      <c r="I765" s="77"/>
      <c r="J765" s="129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22"/>
      <c r="B766" s="22"/>
      <c r="C766" s="22"/>
      <c r="D766" s="22"/>
      <c r="E766" s="22"/>
      <c r="F766" s="22"/>
      <c r="G766" s="77"/>
      <c r="H766" s="77"/>
      <c r="I766" s="77"/>
      <c r="J766" s="129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22"/>
      <c r="B767" s="22"/>
      <c r="C767" s="22"/>
      <c r="D767" s="22"/>
      <c r="E767" s="22"/>
      <c r="F767" s="22"/>
      <c r="G767" s="77"/>
      <c r="H767" s="77"/>
      <c r="I767" s="77"/>
      <c r="J767" s="129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22"/>
      <c r="B768" s="22"/>
      <c r="C768" s="22"/>
      <c r="D768" s="22"/>
      <c r="E768" s="22"/>
      <c r="F768" s="22"/>
      <c r="G768" s="77"/>
      <c r="H768" s="77"/>
      <c r="I768" s="77"/>
      <c r="J768" s="129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22"/>
      <c r="B769" s="22"/>
      <c r="C769" s="22"/>
      <c r="D769" s="22"/>
      <c r="E769" s="22"/>
      <c r="F769" s="22"/>
      <c r="G769" s="77"/>
      <c r="H769" s="77"/>
      <c r="I769" s="77"/>
      <c r="J769" s="129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22"/>
      <c r="B770" s="22"/>
      <c r="C770" s="22"/>
      <c r="D770" s="22"/>
      <c r="E770" s="22"/>
      <c r="F770" s="22"/>
      <c r="G770" s="77"/>
      <c r="H770" s="77"/>
      <c r="I770" s="77"/>
      <c r="J770" s="129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22"/>
      <c r="B771" s="22"/>
      <c r="C771" s="22"/>
      <c r="D771" s="22"/>
      <c r="E771" s="22"/>
      <c r="F771" s="22"/>
      <c r="G771" s="77"/>
      <c r="H771" s="77"/>
      <c r="I771" s="77"/>
      <c r="J771" s="129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22"/>
      <c r="B772" s="22"/>
      <c r="C772" s="22"/>
      <c r="D772" s="22"/>
      <c r="E772" s="22"/>
      <c r="F772" s="22"/>
      <c r="G772" s="77"/>
      <c r="H772" s="77"/>
      <c r="I772" s="77"/>
      <c r="J772" s="129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22"/>
      <c r="B773" s="22"/>
      <c r="C773" s="22"/>
      <c r="D773" s="22"/>
      <c r="E773" s="22"/>
      <c r="F773" s="22"/>
      <c r="G773" s="77"/>
      <c r="H773" s="77"/>
      <c r="I773" s="77"/>
      <c r="J773" s="129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22"/>
      <c r="B774" s="22"/>
      <c r="C774" s="22"/>
      <c r="D774" s="22"/>
      <c r="E774" s="22"/>
      <c r="F774" s="22"/>
      <c r="G774" s="77"/>
      <c r="H774" s="77"/>
      <c r="I774" s="77"/>
      <c r="J774" s="129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22"/>
      <c r="B775" s="22"/>
      <c r="C775" s="22"/>
      <c r="D775" s="22"/>
      <c r="E775" s="22"/>
      <c r="F775" s="22"/>
      <c r="G775" s="77"/>
      <c r="H775" s="77"/>
      <c r="I775" s="77"/>
      <c r="J775" s="129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22"/>
      <c r="B776" s="22"/>
      <c r="C776" s="22"/>
      <c r="D776" s="22"/>
      <c r="E776" s="22"/>
      <c r="F776" s="22"/>
      <c r="G776" s="77"/>
      <c r="H776" s="77"/>
      <c r="I776" s="77"/>
      <c r="J776" s="129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22"/>
      <c r="B777" s="22"/>
      <c r="C777" s="22"/>
      <c r="D777" s="22"/>
      <c r="E777" s="22"/>
      <c r="F777" s="22"/>
      <c r="G777" s="77"/>
      <c r="H777" s="77"/>
      <c r="I777" s="77"/>
      <c r="J777" s="129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22"/>
      <c r="B778" s="22"/>
      <c r="C778" s="22"/>
      <c r="D778" s="22"/>
      <c r="E778" s="22"/>
      <c r="F778" s="22"/>
      <c r="G778" s="77"/>
      <c r="H778" s="77"/>
      <c r="I778" s="77"/>
      <c r="J778" s="129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22"/>
      <c r="B779" s="22"/>
      <c r="C779" s="22"/>
      <c r="D779" s="22"/>
      <c r="E779" s="22"/>
      <c r="F779" s="22"/>
      <c r="G779" s="77"/>
      <c r="H779" s="77"/>
      <c r="I779" s="77"/>
      <c r="J779" s="129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22"/>
      <c r="B780" s="22"/>
      <c r="C780" s="22"/>
      <c r="D780" s="22"/>
      <c r="E780" s="22"/>
      <c r="F780" s="22"/>
      <c r="G780" s="77"/>
      <c r="H780" s="77"/>
      <c r="I780" s="77"/>
      <c r="J780" s="129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22"/>
      <c r="B781" s="22"/>
      <c r="C781" s="22"/>
      <c r="D781" s="22"/>
      <c r="E781" s="22"/>
      <c r="F781" s="22"/>
      <c r="G781" s="77"/>
      <c r="H781" s="77"/>
      <c r="I781" s="77"/>
      <c r="J781" s="129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22"/>
      <c r="B782" s="22"/>
      <c r="C782" s="22"/>
      <c r="D782" s="22"/>
      <c r="E782" s="22"/>
      <c r="F782" s="22"/>
      <c r="G782" s="77"/>
      <c r="H782" s="77"/>
      <c r="I782" s="77"/>
      <c r="J782" s="129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22"/>
      <c r="B783" s="22"/>
      <c r="C783" s="22"/>
      <c r="D783" s="22"/>
      <c r="E783" s="22"/>
      <c r="F783" s="22"/>
      <c r="G783" s="77"/>
      <c r="H783" s="77"/>
      <c r="I783" s="77"/>
      <c r="J783" s="129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22"/>
      <c r="B784" s="22"/>
      <c r="C784" s="22"/>
      <c r="D784" s="22"/>
      <c r="E784" s="22"/>
      <c r="F784" s="22"/>
      <c r="G784" s="77"/>
      <c r="H784" s="77"/>
      <c r="I784" s="77"/>
      <c r="J784" s="129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22"/>
      <c r="B785" s="22"/>
      <c r="C785" s="22"/>
      <c r="D785" s="22"/>
      <c r="E785" s="22"/>
      <c r="F785" s="22"/>
      <c r="G785" s="77"/>
      <c r="H785" s="77"/>
      <c r="I785" s="77"/>
      <c r="J785" s="129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22"/>
      <c r="B786" s="22"/>
      <c r="C786" s="22"/>
      <c r="D786" s="22"/>
      <c r="E786" s="22"/>
      <c r="F786" s="22"/>
      <c r="G786" s="77"/>
      <c r="H786" s="77"/>
      <c r="I786" s="77"/>
      <c r="J786" s="129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22"/>
      <c r="B787" s="22"/>
      <c r="C787" s="22"/>
      <c r="D787" s="22"/>
      <c r="E787" s="22"/>
      <c r="F787" s="22"/>
      <c r="G787" s="77"/>
      <c r="H787" s="77"/>
      <c r="I787" s="77"/>
      <c r="J787" s="129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22"/>
      <c r="B788" s="22"/>
      <c r="C788" s="22"/>
      <c r="D788" s="22"/>
      <c r="E788" s="22"/>
      <c r="F788" s="22"/>
      <c r="G788" s="77"/>
      <c r="H788" s="77"/>
      <c r="I788" s="77"/>
      <c r="J788" s="129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22"/>
      <c r="B789" s="22"/>
      <c r="C789" s="22"/>
      <c r="D789" s="22"/>
      <c r="E789" s="22"/>
      <c r="F789" s="22"/>
      <c r="G789" s="77"/>
      <c r="H789" s="77"/>
      <c r="I789" s="77"/>
      <c r="J789" s="129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22"/>
      <c r="B790" s="22"/>
      <c r="C790" s="22"/>
      <c r="D790" s="22"/>
      <c r="E790" s="22"/>
      <c r="F790" s="22"/>
      <c r="G790" s="77"/>
      <c r="H790" s="77"/>
      <c r="I790" s="77"/>
      <c r="J790" s="129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22"/>
      <c r="B791" s="22"/>
      <c r="C791" s="22"/>
      <c r="D791" s="22"/>
      <c r="E791" s="22"/>
      <c r="F791" s="22"/>
      <c r="G791" s="77"/>
      <c r="H791" s="77"/>
      <c r="I791" s="77"/>
      <c r="J791" s="129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22"/>
      <c r="B792" s="22"/>
      <c r="C792" s="22"/>
      <c r="D792" s="22"/>
      <c r="E792" s="22"/>
      <c r="F792" s="22"/>
      <c r="G792" s="77"/>
      <c r="H792" s="77"/>
      <c r="I792" s="77"/>
      <c r="J792" s="129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22"/>
      <c r="B793" s="22"/>
      <c r="C793" s="22"/>
      <c r="D793" s="22"/>
      <c r="E793" s="22"/>
      <c r="F793" s="22"/>
      <c r="G793" s="77"/>
      <c r="H793" s="77"/>
      <c r="I793" s="77"/>
      <c r="J793" s="129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22"/>
      <c r="B794" s="22"/>
      <c r="C794" s="22"/>
      <c r="D794" s="22"/>
      <c r="E794" s="22"/>
      <c r="F794" s="22"/>
      <c r="G794" s="77"/>
      <c r="H794" s="77"/>
      <c r="I794" s="77"/>
      <c r="J794" s="129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22"/>
      <c r="B795" s="22"/>
      <c r="C795" s="22"/>
      <c r="D795" s="22"/>
      <c r="E795" s="22"/>
      <c r="F795" s="22"/>
      <c r="G795" s="77"/>
      <c r="H795" s="77"/>
      <c r="I795" s="77"/>
      <c r="J795" s="129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22"/>
      <c r="B796" s="22"/>
      <c r="C796" s="22"/>
      <c r="D796" s="22"/>
      <c r="E796" s="22"/>
      <c r="F796" s="22"/>
      <c r="G796" s="77"/>
      <c r="H796" s="77"/>
      <c r="I796" s="77"/>
      <c r="J796" s="129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22"/>
      <c r="B797" s="22"/>
      <c r="C797" s="22"/>
      <c r="D797" s="22"/>
      <c r="E797" s="22"/>
      <c r="F797" s="22"/>
      <c r="G797" s="77"/>
      <c r="H797" s="77"/>
      <c r="I797" s="77"/>
      <c r="J797" s="129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22"/>
      <c r="B798" s="22"/>
      <c r="C798" s="22"/>
      <c r="D798" s="22"/>
      <c r="E798" s="22"/>
      <c r="F798" s="22"/>
      <c r="G798" s="77"/>
      <c r="H798" s="77"/>
      <c r="I798" s="77"/>
      <c r="J798" s="129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22"/>
      <c r="B799" s="22"/>
      <c r="C799" s="22"/>
      <c r="D799" s="22"/>
      <c r="E799" s="22"/>
      <c r="F799" s="22"/>
      <c r="G799" s="77"/>
      <c r="H799" s="77"/>
      <c r="I799" s="77"/>
      <c r="J799" s="129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22"/>
      <c r="B800" s="22"/>
      <c r="C800" s="22"/>
      <c r="D800" s="22"/>
      <c r="E800" s="22"/>
      <c r="F800" s="22"/>
      <c r="G800" s="77"/>
      <c r="H800" s="77"/>
      <c r="I800" s="77"/>
      <c r="J800" s="129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22"/>
      <c r="B801" s="22"/>
      <c r="C801" s="22"/>
      <c r="D801" s="22"/>
      <c r="E801" s="22"/>
      <c r="F801" s="22"/>
      <c r="G801" s="77"/>
      <c r="H801" s="77"/>
      <c r="I801" s="77"/>
      <c r="J801" s="129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22"/>
      <c r="B802" s="22"/>
      <c r="C802" s="22"/>
      <c r="D802" s="22"/>
      <c r="E802" s="22"/>
      <c r="F802" s="22"/>
      <c r="G802" s="77"/>
      <c r="H802" s="77"/>
      <c r="I802" s="77"/>
      <c r="J802" s="129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22"/>
      <c r="B803" s="22"/>
      <c r="C803" s="22"/>
      <c r="D803" s="22"/>
      <c r="E803" s="22"/>
      <c r="F803" s="22"/>
      <c r="G803" s="77"/>
      <c r="H803" s="77"/>
      <c r="I803" s="77"/>
      <c r="J803" s="129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22"/>
      <c r="B804" s="22"/>
      <c r="C804" s="22"/>
      <c r="D804" s="22"/>
      <c r="E804" s="22"/>
      <c r="F804" s="22"/>
      <c r="G804" s="77"/>
      <c r="H804" s="77"/>
      <c r="I804" s="77"/>
      <c r="J804" s="129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22"/>
      <c r="B805" s="22"/>
      <c r="C805" s="22"/>
      <c r="D805" s="22"/>
      <c r="E805" s="22"/>
      <c r="F805" s="22"/>
      <c r="G805" s="77"/>
      <c r="H805" s="77"/>
      <c r="I805" s="77"/>
      <c r="J805" s="129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22"/>
      <c r="B806" s="22"/>
      <c r="C806" s="22"/>
      <c r="D806" s="22"/>
      <c r="E806" s="22"/>
      <c r="F806" s="22"/>
      <c r="G806" s="77"/>
      <c r="H806" s="77"/>
      <c r="I806" s="77"/>
      <c r="J806" s="129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22"/>
      <c r="B807" s="22"/>
      <c r="C807" s="22"/>
      <c r="D807" s="22"/>
      <c r="E807" s="22"/>
      <c r="F807" s="22"/>
      <c r="G807" s="77"/>
      <c r="H807" s="77"/>
      <c r="I807" s="77"/>
      <c r="J807" s="129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22"/>
      <c r="B808" s="22"/>
      <c r="C808" s="22"/>
      <c r="D808" s="22"/>
      <c r="E808" s="22"/>
      <c r="F808" s="22"/>
      <c r="G808" s="77"/>
      <c r="H808" s="77"/>
      <c r="I808" s="77"/>
      <c r="J808" s="129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22"/>
      <c r="B809" s="22"/>
      <c r="C809" s="22"/>
      <c r="D809" s="22"/>
      <c r="E809" s="22"/>
      <c r="F809" s="22"/>
      <c r="G809" s="77"/>
      <c r="H809" s="77"/>
      <c r="I809" s="77"/>
      <c r="J809" s="129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22"/>
      <c r="B810" s="22"/>
      <c r="C810" s="22"/>
      <c r="D810" s="22"/>
      <c r="E810" s="22"/>
      <c r="F810" s="22"/>
      <c r="G810" s="77"/>
      <c r="H810" s="77"/>
      <c r="I810" s="77"/>
      <c r="J810" s="129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22"/>
      <c r="B811" s="22"/>
      <c r="C811" s="22"/>
      <c r="D811" s="22"/>
      <c r="E811" s="22"/>
      <c r="F811" s="22"/>
      <c r="G811" s="77"/>
      <c r="H811" s="77"/>
      <c r="I811" s="77"/>
      <c r="J811" s="129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22"/>
      <c r="B812" s="22"/>
      <c r="C812" s="22"/>
      <c r="D812" s="22"/>
      <c r="E812" s="22"/>
      <c r="F812" s="22"/>
      <c r="G812" s="77"/>
      <c r="H812" s="77"/>
      <c r="I812" s="77"/>
      <c r="J812" s="129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22"/>
      <c r="B813" s="22"/>
      <c r="C813" s="22"/>
      <c r="D813" s="22"/>
      <c r="E813" s="22"/>
      <c r="F813" s="22"/>
      <c r="G813" s="77"/>
      <c r="H813" s="77"/>
      <c r="I813" s="77"/>
      <c r="J813" s="129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22"/>
      <c r="B814" s="22"/>
      <c r="C814" s="22"/>
      <c r="D814" s="22"/>
      <c r="E814" s="22"/>
      <c r="F814" s="22"/>
      <c r="G814" s="77"/>
      <c r="H814" s="77"/>
      <c r="I814" s="77"/>
      <c r="J814" s="129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22"/>
      <c r="B815" s="22"/>
      <c r="C815" s="22"/>
      <c r="D815" s="22"/>
      <c r="E815" s="22"/>
      <c r="F815" s="22"/>
      <c r="G815" s="77"/>
      <c r="H815" s="77"/>
      <c r="I815" s="77"/>
      <c r="J815" s="129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22"/>
      <c r="B816" s="22"/>
      <c r="C816" s="22"/>
      <c r="D816" s="22"/>
      <c r="E816" s="22"/>
      <c r="F816" s="22"/>
      <c r="G816" s="77"/>
      <c r="H816" s="77"/>
      <c r="I816" s="77"/>
      <c r="J816" s="129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22"/>
      <c r="B817" s="22"/>
      <c r="C817" s="22"/>
      <c r="D817" s="22"/>
      <c r="E817" s="22"/>
      <c r="F817" s="22"/>
      <c r="G817" s="77"/>
      <c r="H817" s="77"/>
      <c r="I817" s="77"/>
      <c r="J817" s="129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22"/>
      <c r="B818" s="22"/>
      <c r="C818" s="22"/>
      <c r="D818" s="22"/>
      <c r="E818" s="22"/>
      <c r="F818" s="22"/>
      <c r="G818" s="77"/>
      <c r="H818" s="77"/>
      <c r="I818" s="77"/>
      <c r="J818" s="129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22"/>
      <c r="B819" s="22"/>
      <c r="C819" s="22"/>
      <c r="D819" s="22"/>
      <c r="E819" s="22"/>
      <c r="F819" s="22"/>
      <c r="G819" s="77"/>
      <c r="H819" s="77"/>
      <c r="I819" s="77"/>
      <c r="J819" s="129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22"/>
      <c r="B820" s="22"/>
      <c r="C820" s="22"/>
      <c r="D820" s="22"/>
      <c r="E820" s="22"/>
      <c r="F820" s="22"/>
      <c r="G820" s="77"/>
      <c r="H820" s="77"/>
      <c r="I820" s="77"/>
      <c r="J820" s="129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22"/>
      <c r="B821" s="22"/>
      <c r="C821" s="22"/>
      <c r="D821" s="22"/>
      <c r="E821" s="22"/>
      <c r="F821" s="22"/>
      <c r="G821" s="77"/>
      <c r="H821" s="77"/>
      <c r="I821" s="77"/>
      <c r="J821" s="129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22"/>
      <c r="B822" s="22"/>
      <c r="C822" s="22"/>
      <c r="D822" s="22"/>
      <c r="E822" s="22"/>
      <c r="F822" s="22"/>
      <c r="G822" s="77"/>
      <c r="H822" s="77"/>
      <c r="I822" s="77"/>
      <c r="J822" s="129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22"/>
      <c r="B823" s="22"/>
      <c r="C823" s="22"/>
      <c r="D823" s="22"/>
      <c r="E823" s="22"/>
      <c r="F823" s="22"/>
      <c r="G823" s="77"/>
      <c r="H823" s="77"/>
      <c r="I823" s="77"/>
      <c r="J823" s="129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22"/>
      <c r="B824" s="22"/>
      <c r="C824" s="22"/>
      <c r="D824" s="22"/>
      <c r="E824" s="22"/>
      <c r="F824" s="22"/>
      <c r="G824" s="77"/>
      <c r="H824" s="77"/>
      <c r="I824" s="77"/>
      <c r="J824" s="129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22"/>
      <c r="B825" s="22"/>
      <c r="C825" s="22"/>
      <c r="D825" s="22"/>
      <c r="E825" s="22"/>
      <c r="F825" s="22"/>
      <c r="G825" s="77"/>
      <c r="H825" s="77"/>
      <c r="I825" s="77"/>
      <c r="J825" s="129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22"/>
      <c r="B826" s="22"/>
      <c r="C826" s="22"/>
      <c r="D826" s="22"/>
      <c r="E826" s="22"/>
      <c r="F826" s="22"/>
      <c r="G826" s="77"/>
      <c r="H826" s="77"/>
      <c r="I826" s="77"/>
      <c r="J826" s="129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22"/>
      <c r="B827" s="22"/>
      <c r="C827" s="22"/>
      <c r="D827" s="22"/>
      <c r="E827" s="22"/>
      <c r="F827" s="22"/>
      <c r="G827" s="77"/>
      <c r="H827" s="77"/>
      <c r="I827" s="77"/>
      <c r="J827" s="129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22"/>
      <c r="B828" s="22"/>
      <c r="C828" s="22"/>
      <c r="D828" s="22"/>
      <c r="E828" s="22"/>
      <c r="F828" s="22"/>
      <c r="G828" s="77"/>
      <c r="H828" s="77"/>
      <c r="I828" s="77"/>
      <c r="J828" s="129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22"/>
      <c r="B829" s="22"/>
      <c r="C829" s="22"/>
      <c r="D829" s="22"/>
      <c r="E829" s="22"/>
      <c r="F829" s="22"/>
      <c r="G829" s="77"/>
      <c r="H829" s="77"/>
      <c r="I829" s="77"/>
      <c r="J829" s="129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22"/>
      <c r="B830" s="22"/>
      <c r="C830" s="22"/>
      <c r="D830" s="22"/>
      <c r="E830" s="22"/>
      <c r="F830" s="22"/>
      <c r="G830" s="77"/>
      <c r="H830" s="77"/>
      <c r="I830" s="77"/>
      <c r="J830" s="129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22"/>
      <c r="B831" s="22"/>
      <c r="C831" s="22"/>
      <c r="D831" s="22"/>
      <c r="E831" s="22"/>
      <c r="F831" s="22"/>
      <c r="G831" s="77"/>
      <c r="H831" s="77"/>
      <c r="I831" s="77"/>
      <c r="J831" s="129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22"/>
      <c r="B832" s="22"/>
      <c r="C832" s="22"/>
      <c r="D832" s="22"/>
      <c r="E832" s="22"/>
      <c r="F832" s="22"/>
      <c r="G832" s="77"/>
      <c r="H832" s="77"/>
      <c r="I832" s="77"/>
      <c r="J832" s="129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22"/>
      <c r="B833" s="22"/>
      <c r="C833" s="22"/>
      <c r="D833" s="22"/>
      <c r="E833" s="22"/>
      <c r="F833" s="22"/>
      <c r="G833" s="77"/>
      <c r="H833" s="77"/>
      <c r="I833" s="77"/>
      <c r="J833" s="129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22"/>
      <c r="B834" s="22"/>
      <c r="C834" s="22"/>
      <c r="D834" s="22"/>
      <c r="E834" s="22"/>
      <c r="F834" s="22"/>
      <c r="G834" s="77"/>
      <c r="H834" s="77"/>
      <c r="I834" s="77"/>
      <c r="J834" s="129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22"/>
      <c r="B835" s="22"/>
      <c r="C835" s="22"/>
      <c r="D835" s="22"/>
      <c r="E835" s="22"/>
      <c r="F835" s="22"/>
      <c r="G835" s="77"/>
      <c r="H835" s="77"/>
      <c r="I835" s="77"/>
      <c r="J835" s="129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22"/>
      <c r="B836" s="22"/>
      <c r="C836" s="22"/>
      <c r="D836" s="22"/>
      <c r="E836" s="22"/>
      <c r="F836" s="22"/>
      <c r="G836" s="77"/>
      <c r="H836" s="77"/>
      <c r="I836" s="77"/>
      <c r="J836" s="129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22"/>
      <c r="B837" s="22"/>
      <c r="C837" s="22"/>
      <c r="D837" s="22"/>
      <c r="E837" s="22"/>
      <c r="F837" s="22"/>
      <c r="G837" s="77"/>
      <c r="H837" s="77"/>
      <c r="I837" s="77"/>
      <c r="J837" s="129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22"/>
      <c r="B838" s="22"/>
      <c r="C838" s="22"/>
      <c r="D838" s="22"/>
      <c r="E838" s="22"/>
      <c r="F838" s="22"/>
      <c r="G838" s="77"/>
      <c r="H838" s="77"/>
      <c r="I838" s="77"/>
      <c r="J838" s="129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22"/>
      <c r="B839" s="22"/>
      <c r="C839" s="22"/>
      <c r="D839" s="22"/>
      <c r="E839" s="22"/>
      <c r="F839" s="22"/>
      <c r="G839" s="77"/>
      <c r="H839" s="77"/>
      <c r="I839" s="77"/>
      <c r="J839" s="129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22"/>
      <c r="B840" s="22"/>
      <c r="C840" s="22"/>
      <c r="D840" s="22"/>
      <c r="E840" s="22"/>
      <c r="F840" s="22"/>
      <c r="G840" s="77"/>
      <c r="H840" s="77"/>
      <c r="I840" s="77"/>
      <c r="J840" s="129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22"/>
      <c r="B841" s="22"/>
      <c r="C841" s="22"/>
      <c r="D841" s="22"/>
      <c r="E841" s="22"/>
      <c r="F841" s="22"/>
      <c r="G841" s="77"/>
      <c r="H841" s="77"/>
      <c r="I841" s="77"/>
      <c r="J841" s="129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22"/>
      <c r="B842" s="22"/>
      <c r="C842" s="22"/>
      <c r="D842" s="22"/>
      <c r="E842" s="22"/>
      <c r="F842" s="22"/>
      <c r="G842" s="77"/>
      <c r="H842" s="77"/>
      <c r="I842" s="77"/>
      <c r="J842" s="129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22"/>
      <c r="B843" s="22"/>
      <c r="C843" s="22"/>
      <c r="D843" s="22"/>
      <c r="E843" s="22"/>
      <c r="F843" s="22"/>
      <c r="G843" s="77"/>
      <c r="H843" s="77"/>
      <c r="I843" s="77"/>
      <c r="J843" s="129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22"/>
      <c r="B844" s="22"/>
      <c r="C844" s="22"/>
      <c r="D844" s="22"/>
      <c r="E844" s="22"/>
      <c r="F844" s="22"/>
      <c r="G844" s="77"/>
      <c r="H844" s="77"/>
      <c r="I844" s="77"/>
      <c r="J844" s="129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22"/>
      <c r="B845" s="22"/>
      <c r="C845" s="22"/>
      <c r="D845" s="22"/>
      <c r="E845" s="22"/>
      <c r="F845" s="22"/>
      <c r="G845" s="77"/>
      <c r="H845" s="77"/>
      <c r="I845" s="77"/>
      <c r="J845" s="129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22"/>
      <c r="B846" s="22"/>
      <c r="C846" s="22"/>
      <c r="D846" s="22"/>
      <c r="E846" s="22"/>
      <c r="F846" s="22"/>
      <c r="G846" s="77"/>
      <c r="H846" s="77"/>
      <c r="I846" s="77"/>
      <c r="J846" s="129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22"/>
      <c r="B847" s="22"/>
      <c r="C847" s="22"/>
      <c r="D847" s="22"/>
      <c r="E847" s="22"/>
      <c r="F847" s="22"/>
      <c r="G847" s="77"/>
      <c r="H847" s="77"/>
      <c r="I847" s="77"/>
      <c r="J847" s="129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22"/>
      <c r="B848" s="22"/>
      <c r="C848" s="22"/>
      <c r="D848" s="22"/>
      <c r="E848" s="22"/>
      <c r="F848" s="22"/>
      <c r="G848" s="77"/>
      <c r="H848" s="77"/>
      <c r="I848" s="77"/>
      <c r="J848" s="129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22"/>
      <c r="B849" s="22"/>
      <c r="C849" s="22"/>
      <c r="D849" s="22"/>
      <c r="E849" s="22"/>
      <c r="F849" s="22"/>
      <c r="G849" s="77"/>
      <c r="H849" s="77"/>
      <c r="I849" s="77"/>
      <c r="J849" s="129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22"/>
      <c r="B850" s="22"/>
      <c r="C850" s="22"/>
      <c r="D850" s="22"/>
      <c r="E850" s="22"/>
      <c r="F850" s="22"/>
      <c r="G850" s="77"/>
      <c r="H850" s="77"/>
      <c r="I850" s="77"/>
      <c r="J850" s="129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22"/>
      <c r="B851" s="22"/>
      <c r="C851" s="22"/>
      <c r="D851" s="22"/>
      <c r="E851" s="22"/>
      <c r="F851" s="22"/>
      <c r="G851" s="77"/>
      <c r="H851" s="77"/>
      <c r="I851" s="77"/>
      <c r="J851" s="129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22"/>
      <c r="B852" s="22"/>
      <c r="C852" s="22"/>
      <c r="D852" s="22"/>
      <c r="E852" s="22"/>
      <c r="F852" s="22"/>
      <c r="G852" s="77"/>
      <c r="H852" s="77"/>
      <c r="I852" s="77"/>
      <c r="J852" s="129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22"/>
      <c r="B853" s="22"/>
      <c r="C853" s="22"/>
      <c r="D853" s="22"/>
      <c r="E853" s="22"/>
      <c r="F853" s="22"/>
      <c r="G853" s="77"/>
      <c r="H853" s="77"/>
      <c r="I853" s="77"/>
      <c r="J853" s="129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22"/>
      <c r="B854" s="22"/>
      <c r="C854" s="22"/>
      <c r="D854" s="22"/>
      <c r="E854" s="22"/>
      <c r="F854" s="22"/>
      <c r="G854" s="77"/>
      <c r="H854" s="77"/>
      <c r="I854" s="77"/>
      <c r="J854" s="129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22"/>
      <c r="B855" s="22"/>
      <c r="C855" s="22"/>
      <c r="D855" s="22"/>
      <c r="E855" s="22"/>
      <c r="F855" s="22"/>
      <c r="G855" s="77"/>
      <c r="H855" s="77"/>
      <c r="I855" s="77"/>
      <c r="J855" s="129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22"/>
      <c r="B856" s="22"/>
      <c r="C856" s="22"/>
      <c r="D856" s="22"/>
      <c r="E856" s="22"/>
      <c r="F856" s="22"/>
      <c r="G856" s="77"/>
      <c r="H856" s="77"/>
      <c r="I856" s="77"/>
      <c r="J856" s="129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22"/>
      <c r="B857" s="22"/>
      <c r="C857" s="22"/>
      <c r="D857" s="22"/>
      <c r="E857" s="22"/>
      <c r="F857" s="22"/>
      <c r="G857" s="77"/>
      <c r="H857" s="77"/>
      <c r="I857" s="77"/>
      <c r="J857" s="129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22"/>
      <c r="B858" s="22"/>
      <c r="C858" s="22"/>
      <c r="D858" s="22"/>
      <c r="E858" s="22"/>
      <c r="F858" s="22"/>
      <c r="G858" s="77"/>
      <c r="H858" s="77"/>
      <c r="I858" s="77"/>
      <c r="J858" s="129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22"/>
      <c r="B859" s="22"/>
      <c r="C859" s="22"/>
      <c r="D859" s="22"/>
      <c r="E859" s="22"/>
      <c r="F859" s="22"/>
      <c r="G859" s="77"/>
      <c r="H859" s="77"/>
      <c r="I859" s="77"/>
      <c r="J859" s="129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22"/>
      <c r="B860" s="22"/>
      <c r="C860" s="22"/>
      <c r="D860" s="22"/>
      <c r="E860" s="22"/>
      <c r="F860" s="22"/>
      <c r="G860" s="77"/>
      <c r="H860" s="77"/>
      <c r="I860" s="77"/>
      <c r="J860" s="129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22"/>
      <c r="B861" s="22"/>
      <c r="C861" s="22"/>
      <c r="D861" s="22"/>
      <c r="E861" s="22"/>
      <c r="F861" s="22"/>
      <c r="G861" s="77"/>
      <c r="H861" s="77"/>
      <c r="I861" s="77"/>
      <c r="J861" s="129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22"/>
      <c r="B862" s="22"/>
      <c r="C862" s="22"/>
      <c r="D862" s="22"/>
      <c r="E862" s="22"/>
      <c r="F862" s="22"/>
      <c r="G862" s="77"/>
      <c r="H862" s="77"/>
      <c r="I862" s="77"/>
      <c r="J862" s="129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22"/>
      <c r="B863" s="22"/>
      <c r="C863" s="22"/>
      <c r="D863" s="22"/>
      <c r="E863" s="22"/>
      <c r="F863" s="22"/>
      <c r="G863" s="77"/>
      <c r="H863" s="77"/>
      <c r="I863" s="77"/>
      <c r="J863" s="129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22"/>
      <c r="B864" s="22"/>
      <c r="C864" s="22"/>
      <c r="D864" s="22"/>
      <c r="E864" s="22"/>
      <c r="F864" s="22"/>
      <c r="G864" s="77"/>
      <c r="H864" s="77"/>
      <c r="I864" s="77"/>
      <c r="J864" s="129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22"/>
      <c r="B865" s="22"/>
      <c r="C865" s="22"/>
      <c r="D865" s="22"/>
      <c r="E865" s="22"/>
      <c r="F865" s="22"/>
      <c r="G865" s="77"/>
      <c r="H865" s="77"/>
      <c r="I865" s="77"/>
      <c r="J865" s="129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22"/>
      <c r="B866" s="22"/>
      <c r="C866" s="22"/>
      <c r="D866" s="22"/>
      <c r="E866" s="22"/>
      <c r="F866" s="22"/>
      <c r="G866" s="77"/>
      <c r="H866" s="77"/>
      <c r="I866" s="77"/>
      <c r="J866" s="129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22"/>
      <c r="B867" s="22"/>
      <c r="C867" s="22"/>
      <c r="D867" s="22"/>
      <c r="E867" s="22"/>
      <c r="F867" s="22"/>
      <c r="G867" s="77"/>
      <c r="H867" s="77"/>
      <c r="I867" s="77"/>
      <c r="J867" s="129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22"/>
      <c r="B868" s="22"/>
      <c r="C868" s="22"/>
      <c r="D868" s="22"/>
      <c r="E868" s="22"/>
      <c r="F868" s="22"/>
      <c r="G868" s="77"/>
      <c r="H868" s="77"/>
      <c r="I868" s="77"/>
      <c r="J868" s="129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22"/>
      <c r="B869" s="22"/>
      <c r="C869" s="22"/>
      <c r="D869" s="22"/>
      <c r="E869" s="22"/>
      <c r="F869" s="22"/>
      <c r="G869" s="77"/>
      <c r="H869" s="77"/>
      <c r="I869" s="77"/>
      <c r="J869" s="129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22"/>
      <c r="B870" s="22"/>
      <c r="C870" s="22"/>
      <c r="D870" s="22"/>
      <c r="E870" s="22"/>
      <c r="F870" s="22"/>
      <c r="G870" s="77"/>
      <c r="H870" s="77"/>
      <c r="I870" s="77"/>
      <c r="J870" s="129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22"/>
      <c r="B871" s="22"/>
      <c r="C871" s="22"/>
      <c r="D871" s="22"/>
      <c r="E871" s="22"/>
      <c r="F871" s="22"/>
      <c r="G871" s="77"/>
      <c r="H871" s="77"/>
      <c r="I871" s="77"/>
      <c r="J871" s="129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22"/>
      <c r="B872" s="22"/>
      <c r="C872" s="22"/>
      <c r="D872" s="22"/>
      <c r="E872" s="22"/>
      <c r="F872" s="22"/>
      <c r="G872" s="77"/>
      <c r="H872" s="77"/>
      <c r="I872" s="77"/>
      <c r="J872" s="129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22"/>
      <c r="B873" s="22"/>
      <c r="C873" s="22"/>
      <c r="D873" s="22"/>
      <c r="E873" s="22"/>
      <c r="F873" s="22"/>
      <c r="G873" s="77"/>
      <c r="H873" s="77"/>
      <c r="I873" s="77"/>
      <c r="J873" s="129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22"/>
      <c r="B874" s="22"/>
      <c r="C874" s="22"/>
      <c r="D874" s="22"/>
      <c r="E874" s="22"/>
      <c r="F874" s="22"/>
      <c r="G874" s="77"/>
      <c r="H874" s="77"/>
      <c r="I874" s="77"/>
      <c r="J874" s="129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22"/>
      <c r="B875" s="22"/>
      <c r="C875" s="22"/>
      <c r="D875" s="22"/>
      <c r="E875" s="22"/>
      <c r="F875" s="22"/>
      <c r="G875" s="77"/>
      <c r="H875" s="77"/>
      <c r="I875" s="77"/>
      <c r="J875" s="129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22"/>
      <c r="B876" s="22"/>
      <c r="C876" s="22"/>
      <c r="D876" s="22"/>
      <c r="E876" s="22"/>
      <c r="F876" s="22"/>
      <c r="G876" s="77"/>
      <c r="H876" s="77"/>
      <c r="I876" s="77"/>
      <c r="J876" s="129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22"/>
      <c r="B877" s="22"/>
      <c r="C877" s="22"/>
      <c r="D877" s="22"/>
      <c r="E877" s="22"/>
      <c r="F877" s="22"/>
      <c r="G877" s="77"/>
      <c r="H877" s="77"/>
      <c r="I877" s="77"/>
      <c r="J877" s="129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22"/>
      <c r="B878" s="22"/>
      <c r="C878" s="22"/>
      <c r="D878" s="22"/>
      <c r="E878" s="22"/>
      <c r="F878" s="22"/>
      <c r="G878" s="77"/>
      <c r="H878" s="77"/>
      <c r="I878" s="77"/>
      <c r="J878" s="129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22"/>
      <c r="B879" s="22"/>
      <c r="C879" s="22"/>
      <c r="D879" s="22"/>
      <c r="E879" s="22"/>
      <c r="F879" s="22"/>
      <c r="G879" s="77"/>
      <c r="H879" s="77"/>
      <c r="I879" s="77"/>
      <c r="J879" s="129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22"/>
      <c r="B880" s="22"/>
      <c r="C880" s="22"/>
      <c r="D880" s="22"/>
      <c r="E880" s="22"/>
      <c r="F880" s="22"/>
      <c r="G880" s="77"/>
      <c r="H880" s="77"/>
      <c r="I880" s="77"/>
      <c r="J880" s="129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22"/>
      <c r="B881" s="22"/>
      <c r="C881" s="22"/>
      <c r="D881" s="22"/>
      <c r="E881" s="22"/>
      <c r="F881" s="22"/>
      <c r="G881" s="77"/>
      <c r="H881" s="77"/>
      <c r="I881" s="77"/>
      <c r="J881" s="129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22"/>
      <c r="B882" s="22"/>
      <c r="C882" s="22"/>
      <c r="D882" s="22"/>
      <c r="E882" s="22"/>
      <c r="F882" s="22"/>
      <c r="G882" s="77"/>
      <c r="H882" s="77"/>
      <c r="I882" s="77"/>
      <c r="J882" s="129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22"/>
      <c r="B883" s="22"/>
      <c r="C883" s="22"/>
      <c r="D883" s="22"/>
      <c r="E883" s="22"/>
      <c r="F883" s="22"/>
      <c r="G883" s="77"/>
      <c r="H883" s="77"/>
      <c r="I883" s="77"/>
      <c r="J883" s="129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22"/>
      <c r="B884" s="22"/>
      <c r="C884" s="22"/>
      <c r="D884" s="22"/>
      <c r="E884" s="22"/>
      <c r="F884" s="22"/>
      <c r="G884" s="77"/>
      <c r="H884" s="77"/>
      <c r="I884" s="77"/>
      <c r="J884" s="129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22"/>
      <c r="B885" s="22"/>
      <c r="C885" s="22"/>
      <c r="D885" s="22"/>
      <c r="E885" s="22"/>
      <c r="F885" s="22"/>
      <c r="G885" s="77"/>
      <c r="H885" s="77"/>
      <c r="I885" s="77"/>
      <c r="J885" s="129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22"/>
      <c r="B886" s="22"/>
      <c r="C886" s="22"/>
      <c r="D886" s="22"/>
      <c r="E886" s="22"/>
      <c r="F886" s="22"/>
      <c r="G886" s="77"/>
      <c r="H886" s="77"/>
      <c r="I886" s="77"/>
      <c r="J886" s="129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22"/>
      <c r="B887" s="22"/>
      <c r="C887" s="22"/>
      <c r="D887" s="22"/>
      <c r="E887" s="22"/>
      <c r="F887" s="22"/>
      <c r="G887" s="77"/>
      <c r="H887" s="77"/>
      <c r="I887" s="77"/>
      <c r="J887" s="129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22"/>
      <c r="B888" s="22"/>
      <c r="C888" s="22"/>
      <c r="D888" s="22"/>
      <c r="E888" s="22"/>
      <c r="F888" s="22"/>
      <c r="G888" s="77"/>
      <c r="H888" s="77"/>
      <c r="I888" s="77"/>
      <c r="J888" s="129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22"/>
      <c r="B889" s="22"/>
      <c r="C889" s="22"/>
      <c r="D889" s="22"/>
      <c r="E889" s="22"/>
      <c r="F889" s="22"/>
      <c r="G889" s="77"/>
      <c r="H889" s="77"/>
      <c r="I889" s="77"/>
      <c r="J889" s="129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22"/>
      <c r="B890" s="22"/>
      <c r="C890" s="22"/>
      <c r="D890" s="22"/>
      <c r="E890" s="22"/>
      <c r="F890" s="22"/>
      <c r="G890" s="77"/>
      <c r="H890" s="77"/>
      <c r="I890" s="77"/>
      <c r="J890" s="129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22"/>
      <c r="B891" s="22"/>
      <c r="C891" s="22"/>
      <c r="D891" s="22"/>
      <c r="E891" s="22"/>
      <c r="F891" s="22"/>
      <c r="G891" s="77"/>
      <c r="H891" s="77"/>
      <c r="I891" s="77"/>
      <c r="J891" s="129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22"/>
      <c r="B892" s="22"/>
      <c r="C892" s="22"/>
      <c r="D892" s="22"/>
      <c r="E892" s="22"/>
      <c r="F892" s="22"/>
      <c r="G892" s="77"/>
      <c r="H892" s="77"/>
      <c r="I892" s="77"/>
      <c r="J892" s="129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22"/>
      <c r="B893" s="22"/>
      <c r="C893" s="22"/>
      <c r="D893" s="22"/>
      <c r="E893" s="22"/>
      <c r="F893" s="22"/>
      <c r="G893" s="77"/>
      <c r="H893" s="77"/>
      <c r="I893" s="77"/>
      <c r="J893" s="129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22"/>
      <c r="B894" s="22"/>
      <c r="C894" s="22"/>
      <c r="D894" s="22"/>
      <c r="E894" s="22"/>
      <c r="F894" s="22"/>
      <c r="G894" s="77"/>
      <c r="H894" s="77"/>
      <c r="I894" s="77"/>
      <c r="J894" s="129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22"/>
      <c r="B895" s="22"/>
      <c r="C895" s="22"/>
      <c r="D895" s="22"/>
      <c r="E895" s="22"/>
      <c r="F895" s="22"/>
      <c r="G895" s="77"/>
      <c r="H895" s="77"/>
      <c r="I895" s="77"/>
      <c r="J895" s="129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22"/>
      <c r="B896" s="22"/>
      <c r="C896" s="22"/>
      <c r="D896" s="22"/>
      <c r="E896" s="22"/>
      <c r="F896" s="22"/>
      <c r="G896" s="77"/>
      <c r="H896" s="77"/>
      <c r="I896" s="77"/>
      <c r="J896" s="129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22"/>
      <c r="B897" s="22"/>
      <c r="C897" s="22"/>
      <c r="D897" s="22"/>
      <c r="E897" s="22"/>
      <c r="F897" s="22"/>
      <c r="G897" s="77"/>
      <c r="H897" s="77"/>
      <c r="I897" s="77"/>
      <c r="J897" s="129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22"/>
      <c r="B898" s="22"/>
      <c r="C898" s="22"/>
      <c r="D898" s="22"/>
      <c r="E898" s="22"/>
      <c r="F898" s="22"/>
      <c r="G898" s="77"/>
      <c r="H898" s="77"/>
      <c r="I898" s="77"/>
      <c r="J898" s="129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22"/>
      <c r="B899" s="22"/>
      <c r="C899" s="22"/>
      <c r="D899" s="22"/>
      <c r="E899" s="22"/>
      <c r="F899" s="22"/>
      <c r="G899" s="77"/>
      <c r="H899" s="77"/>
      <c r="I899" s="77"/>
      <c r="J899" s="129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22"/>
      <c r="B900" s="22"/>
      <c r="C900" s="22"/>
      <c r="D900" s="22"/>
      <c r="E900" s="22"/>
      <c r="F900" s="22"/>
      <c r="G900" s="77"/>
      <c r="H900" s="77"/>
      <c r="I900" s="77"/>
      <c r="J900" s="129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22"/>
      <c r="B901" s="22"/>
      <c r="C901" s="22"/>
      <c r="D901" s="22"/>
      <c r="E901" s="22"/>
      <c r="F901" s="22"/>
      <c r="G901" s="77"/>
      <c r="H901" s="77"/>
      <c r="I901" s="77"/>
      <c r="J901" s="129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22"/>
      <c r="B902" s="22"/>
      <c r="C902" s="22"/>
      <c r="D902" s="22"/>
      <c r="E902" s="22"/>
      <c r="F902" s="22"/>
      <c r="G902" s="77"/>
      <c r="H902" s="77"/>
      <c r="I902" s="77"/>
      <c r="J902" s="129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22"/>
      <c r="B903" s="22"/>
      <c r="C903" s="22"/>
      <c r="D903" s="22"/>
      <c r="E903" s="22"/>
      <c r="F903" s="22"/>
      <c r="G903" s="77"/>
      <c r="H903" s="77"/>
      <c r="I903" s="77"/>
      <c r="J903" s="129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22"/>
      <c r="B904" s="22"/>
      <c r="C904" s="22"/>
      <c r="D904" s="22"/>
      <c r="E904" s="22"/>
      <c r="F904" s="22"/>
      <c r="G904" s="77"/>
      <c r="H904" s="77"/>
      <c r="I904" s="77"/>
      <c r="J904" s="129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22"/>
      <c r="B905" s="22"/>
      <c r="C905" s="22"/>
      <c r="D905" s="22"/>
      <c r="E905" s="22"/>
      <c r="F905" s="22"/>
      <c r="G905" s="77"/>
      <c r="H905" s="77"/>
      <c r="I905" s="77"/>
      <c r="J905" s="129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22"/>
      <c r="B906" s="22"/>
      <c r="C906" s="22"/>
      <c r="D906" s="22"/>
      <c r="E906" s="22"/>
      <c r="F906" s="22"/>
      <c r="G906" s="77"/>
      <c r="H906" s="77"/>
      <c r="I906" s="77"/>
      <c r="J906" s="129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22"/>
      <c r="B907" s="22"/>
      <c r="C907" s="22"/>
      <c r="D907" s="22"/>
      <c r="E907" s="22"/>
      <c r="F907" s="22"/>
      <c r="G907" s="77"/>
      <c r="H907" s="77"/>
      <c r="I907" s="77"/>
      <c r="J907" s="129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22"/>
      <c r="B908" s="22"/>
      <c r="C908" s="22"/>
      <c r="D908" s="22"/>
      <c r="E908" s="22"/>
      <c r="F908" s="22"/>
      <c r="G908" s="77"/>
      <c r="H908" s="77"/>
      <c r="I908" s="77"/>
      <c r="J908" s="129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22"/>
      <c r="B909" s="22"/>
      <c r="C909" s="22"/>
      <c r="D909" s="22"/>
      <c r="E909" s="22"/>
      <c r="F909" s="22"/>
      <c r="G909" s="77"/>
      <c r="H909" s="77"/>
      <c r="I909" s="77"/>
      <c r="J909" s="129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22"/>
      <c r="B910" s="22"/>
      <c r="C910" s="22"/>
      <c r="D910" s="22"/>
      <c r="E910" s="22"/>
      <c r="F910" s="22"/>
      <c r="G910" s="77"/>
      <c r="H910" s="77"/>
      <c r="I910" s="77"/>
      <c r="J910" s="129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22"/>
      <c r="B911" s="22"/>
      <c r="C911" s="22"/>
      <c r="D911" s="22"/>
      <c r="E911" s="22"/>
      <c r="F911" s="22"/>
      <c r="G911" s="77"/>
      <c r="H911" s="77"/>
      <c r="I911" s="77"/>
      <c r="J911" s="129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22"/>
      <c r="B912" s="22"/>
      <c r="C912" s="22"/>
      <c r="D912" s="22"/>
      <c r="E912" s="22"/>
      <c r="F912" s="22"/>
      <c r="G912" s="77"/>
      <c r="H912" s="77"/>
      <c r="I912" s="77"/>
      <c r="J912" s="129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22"/>
      <c r="B913" s="22"/>
      <c r="C913" s="22"/>
      <c r="D913" s="22"/>
      <c r="E913" s="22"/>
      <c r="F913" s="22"/>
      <c r="G913" s="77"/>
      <c r="H913" s="77"/>
      <c r="I913" s="77"/>
      <c r="J913" s="129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22"/>
      <c r="B914" s="22"/>
      <c r="C914" s="22"/>
      <c r="D914" s="22"/>
      <c r="E914" s="22"/>
      <c r="F914" s="22"/>
      <c r="G914" s="77"/>
      <c r="H914" s="77"/>
      <c r="I914" s="77"/>
      <c r="J914" s="129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22"/>
      <c r="B915" s="22"/>
      <c r="C915" s="22"/>
      <c r="D915" s="22"/>
      <c r="E915" s="22"/>
      <c r="F915" s="22"/>
      <c r="G915" s="77"/>
      <c r="H915" s="77"/>
      <c r="I915" s="77"/>
      <c r="J915" s="129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22"/>
      <c r="B916" s="22"/>
      <c r="C916" s="22"/>
      <c r="D916" s="22"/>
      <c r="E916" s="22"/>
      <c r="F916" s="22"/>
      <c r="G916" s="77"/>
      <c r="H916" s="77"/>
      <c r="I916" s="77"/>
      <c r="J916" s="129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22"/>
      <c r="B917" s="22"/>
      <c r="C917" s="22"/>
      <c r="D917" s="22"/>
      <c r="E917" s="22"/>
      <c r="F917" s="22"/>
      <c r="G917" s="77"/>
      <c r="H917" s="77"/>
      <c r="I917" s="77"/>
      <c r="J917" s="129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22"/>
      <c r="B918" s="22"/>
      <c r="C918" s="22"/>
      <c r="D918" s="22"/>
      <c r="E918" s="22"/>
      <c r="F918" s="22"/>
      <c r="G918" s="77"/>
      <c r="H918" s="77"/>
      <c r="I918" s="77"/>
      <c r="J918" s="129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22"/>
      <c r="B919" s="22"/>
      <c r="C919" s="22"/>
      <c r="D919" s="22"/>
      <c r="E919" s="22"/>
      <c r="F919" s="22"/>
      <c r="G919" s="77"/>
      <c r="H919" s="77"/>
      <c r="I919" s="77"/>
      <c r="J919" s="129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22"/>
      <c r="B920" s="22"/>
      <c r="C920" s="22"/>
      <c r="D920" s="22"/>
      <c r="E920" s="22"/>
      <c r="F920" s="22"/>
      <c r="G920" s="77"/>
      <c r="H920" s="77"/>
      <c r="I920" s="77"/>
      <c r="J920" s="129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22"/>
      <c r="B921" s="22"/>
      <c r="C921" s="22"/>
      <c r="D921" s="22"/>
      <c r="E921" s="22"/>
      <c r="F921" s="22"/>
      <c r="G921" s="77"/>
      <c r="H921" s="77"/>
      <c r="I921" s="77"/>
      <c r="J921" s="129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22"/>
      <c r="B922" s="22"/>
      <c r="C922" s="22"/>
      <c r="D922" s="22"/>
      <c r="E922" s="22"/>
      <c r="F922" s="22"/>
      <c r="G922" s="77"/>
      <c r="H922" s="77"/>
      <c r="I922" s="77"/>
      <c r="J922" s="129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22"/>
      <c r="B923" s="22"/>
      <c r="C923" s="22"/>
      <c r="D923" s="22"/>
      <c r="E923" s="22"/>
      <c r="F923" s="22"/>
      <c r="G923" s="77"/>
      <c r="H923" s="77"/>
      <c r="I923" s="77"/>
      <c r="J923" s="129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22"/>
      <c r="B924" s="22"/>
      <c r="C924" s="22"/>
      <c r="D924" s="22"/>
      <c r="E924" s="22"/>
      <c r="F924" s="22"/>
      <c r="G924" s="77"/>
      <c r="H924" s="77"/>
      <c r="I924" s="77"/>
      <c r="J924" s="129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22"/>
      <c r="B925" s="22"/>
      <c r="C925" s="22"/>
      <c r="D925" s="22"/>
      <c r="E925" s="22"/>
      <c r="F925" s="22"/>
      <c r="G925" s="77"/>
      <c r="H925" s="77"/>
      <c r="I925" s="77"/>
      <c r="J925" s="129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22"/>
      <c r="B926" s="22"/>
      <c r="C926" s="22"/>
      <c r="D926" s="22"/>
      <c r="E926" s="22"/>
      <c r="F926" s="22"/>
      <c r="G926" s="77"/>
      <c r="H926" s="77"/>
      <c r="I926" s="77"/>
      <c r="J926" s="129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22"/>
      <c r="B927" s="22"/>
      <c r="C927" s="22"/>
      <c r="D927" s="22"/>
      <c r="E927" s="22"/>
      <c r="F927" s="22"/>
      <c r="G927" s="77"/>
      <c r="H927" s="77"/>
      <c r="I927" s="77"/>
      <c r="J927" s="129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22"/>
      <c r="B928" s="22"/>
      <c r="C928" s="22"/>
      <c r="D928" s="22"/>
      <c r="E928" s="22"/>
      <c r="F928" s="22"/>
      <c r="G928" s="77"/>
      <c r="H928" s="77"/>
      <c r="I928" s="77"/>
      <c r="J928" s="129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22"/>
      <c r="B929" s="22"/>
      <c r="C929" s="22"/>
      <c r="D929" s="22"/>
      <c r="E929" s="22"/>
      <c r="F929" s="22"/>
      <c r="G929" s="77"/>
      <c r="H929" s="77"/>
      <c r="I929" s="77"/>
      <c r="J929" s="129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22"/>
      <c r="B930" s="22"/>
      <c r="C930" s="22"/>
      <c r="D930" s="22"/>
      <c r="E930" s="22"/>
      <c r="F930" s="22"/>
      <c r="G930" s="77"/>
      <c r="H930" s="77"/>
      <c r="I930" s="77"/>
      <c r="J930" s="129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22"/>
      <c r="B931" s="22"/>
      <c r="C931" s="22"/>
      <c r="D931" s="22"/>
      <c r="E931" s="22"/>
      <c r="F931" s="22"/>
      <c r="G931" s="77"/>
      <c r="H931" s="77"/>
      <c r="I931" s="77"/>
      <c r="J931" s="129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22"/>
      <c r="B932" s="22"/>
      <c r="C932" s="22"/>
      <c r="D932" s="22"/>
      <c r="E932" s="22"/>
      <c r="F932" s="22"/>
      <c r="G932" s="77"/>
      <c r="H932" s="77"/>
      <c r="I932" s="77"/>
      <c r="J932" s="129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22"/>
      <c r="B933" s="22"/>
      <c r="C933" s="22"/>
      <c r="D933" s="22"/>
      <c r="E933" s="22"/>
      <c r="F933" s="22"/>
      <c r="G933" s="77"/>
      <c r="H933" s="77"/>
      <c r="I933" s="77"/>
      <c r="J933" s="129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22"/>
      <c r="B934" s="22"/>
      <c r="C934" s="22"/>
      <c r="D934" s="22"/>
      <c r="E934" s="22"/>
      <c r="F934" s="22"/>
      <c r="G934" s="77"/>
      <c r="H934" s="77"/>
      <c r="I934" s="77"/>
      <c r="J934" s="129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22"/>
      <c r="B935" s="22"/>
      <c r="C935" s="22"/>
      <c r="D935" s="22"/>
      <c r="E935" s="22"/>
      <c r="F935" s="22"/>
      <c r="G935" s="77"/>
      <c r="H935" s="77"/>
      <c r="I935" s="77"/>
      <c r="J935" s="129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22"/>
      <c r="B936" s="22"/>
      <c r="C936" s="22"/>
      <c r="D936" s="22"/>
      <c r="E936" s="22"/>
      <c r="F936" s="22"/>
      <c r="G936" s="77"/>
      <c r="H936" s="77"/>
      <c r="I936" s="77"/>
      <c r="J936" s="129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22"/>
      <c r="B937" s="22"/>
      <c r="C937" s="22"/>
      <c r="D937" s="22"/>
      <c r="E937" s="22"/>
      <c r="F937" s="22"/>
      <c r="G937" s="77"/>
      <c r="H937" s="77"/>
      <c r="I937" s="77"/>
      <c r="J937" s="129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22"/>
      <c r="B938" s="22"/>
      <c r="C938" s="22"/>
      <c r="D938" s="22"/>
      <c r="E938" s="22"/>
      <c r="F938" s="22"/>
      <c r="G938" s="77"/>
      <c r="H938" s="77"/>
      <c r="I938" s="77"/>
      <c r="J938" s="129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22"/>
      <c r="B939" s="22"/>
      <c r="C939" s="22"/>
      <c r="D939" s="22"/>
      <c r="E939" s="22"/>
      <c r="F939" s="22"/>
      <c r="G939" s="77"/>
      <c r="H939" s="77"/>
      <c r="I939" s="77"/>
      <c r="J939" s="129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22"/>
      <c r="B940" s="22"/>
      <c r="C940" s="22"/>
      <c r="D940" s="22"/>
      <c r="E940" s="22"/>
      <c r="F940" s="22"/>
      <c r="G940" s="77"/>
      <c r="H940" s="77"/>
      <c r="I940" s="77"/>
      <c r="J940" s="129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22"/>
      <c r="B941" s="22"/>
      <c r="C941" s="22"/>
      <c r="D941" s="22"/>
      <c r="E941" s="22"/>
      <c r="F941" s="22"/>
      <c r="G941" s="77"/>
      <c r="H941" s="77"/>
      <c r="I941" s="77"/>
      <c r="J941" s="129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22"/>
      <c r="B942" s="22"/>
      <c r="C942" s="22"/>
      <c r="D942" s="22"/>
      <c r="E942" s="22"/>
      <c r="F942" s="22"/>
      <c r="G942" s="77"/>
      <c r="H942" s="77"/>
      <c r="I942" s="77"/>
      <c r="J942" s="129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22"/>
      <c r="B943" s="22"/>
      <c r="C943" s="22"/>
      <c r="D943" s="22"/>
      <c r="E943" s="22"/>
      <c r="F943" s="22"/>
      <c r="G943" s="77"/>
      <c r="H943" s="77"/>
      <c r="I943" s="77"/>
      <c r="J943" s="129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22"/>
      <c r="B944" s="22"/>
      <c r="C944" s="22"/>
      <c r="D944" s="22"/>
      <c r="E944" s="22"/>
      <c r="F944" s="22"/>
      <c r="G944" s="77"/>
      <c r="H944" s="77"/>
      <c r="I944" s="77"/>
      <c r="J944" s="129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22"/>
      <c r="B945" s="22"/>
      <c r="C945" s="22"/>
      <c r="D945" s="22"/>
      <c r="E945" s="22"/>
      <c r="F945" s="22"/>
      <c r="G945" s="77"/>
      <c r="H945" s="77"/>
      <c r="I945" s="77"/>
      <c r="J945" s="129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22"/>
      <c r="B946" s="22"/>
      <c r="C946" s="22"/>
      <c r="D946" s="22"/>
      <c r="E946" s="22"/>
      <c r="F946" s="22"/>
      <c r="G946" s="77"/>
      <c r="H946" s="77"/>
      <c r="I946" s="77"/>
      <c r="J946" s="129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22"/>
      <c r="B947" s="22"/>
      <c r="C947" s="22"/>
      <c r="D947" s="22"/>
      <c r="E947" s="22"/>
      <c r="F947" s="22"/>
      <c r="G947" s="77"/>
      <c r="H947" s="77"/>
      <c r="I947" s="77"/>
      <c r="J947" s="129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22"/>
      <c r="B948" s="22"/>
      <c r="C948" s="22"/>
      <c r="D948" s="22"/>
      <c r="E948" s="22"/>
      <c r="F948" s="22"/>
      <c r="G948" s="77"/>
      <c r="H948" s="77"/>
      <c r="I948" s="77"/>
      <c r="J948" s="129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22"/>
      <c r="B949" s="22"/>
      <c r="C949" s="22"/>
      <c r="D949" s="22"/>
      <c r="E949" s="22"/>
      <c r="F949" s="22"/>
      <c r="G949" s="77"/>
      <c r="H949" s="77"/>
      <c r="I949" s="77"/>
      <c r="J949" s="129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22"/>
      <c r="B950" s="22"/>
      <c r="C950" s="22"/>
      <c r="D950" s="22"/>
      <c r="E950" s="22"/>
      <c r="F950" s="22"/>
      <c r="G950" s="77"/>
      <c r="H950" s="77"/>
      <c r="I950" s="77"/>
      <c r="J950" s="129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22"/>
      <c r="B951" s="22"/>
      <c r="C951" s="22"/>
      <c r="D951" s="22"/>
      <c r="E951" s="22"/>
      <c r="F951" s="22"/>
      <c r="G951" s="77"/>
      <c r="H951" s="77"/>
      <c r="I951" s="77"/>
      <c r="J951" s="129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22"/>
      <c r="B952" s="22"/>
      <c r="C952" s="22"/>
      <c r="D952" s="22"/>
      <c r="E952" s="22"/>
      <c r="F952" s="22"/>
      <c r="G952" s="77"/>
      <c r="H952" s="77"/>
      <c r="I952" s="77"/>
      <c r="J952" s="129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22"/>
      <c r="B953" s="22"/>
      <c r="C953" s="22"/>
      <c r="D953" s="22"/>
      <c r="E953" s="22"/>
      <c r="F953" s="22"/>
      <c r="G953" s="77"/>
      <c r="H953" s="77"/>
      <c r="I953" s="77"/>
      <c r="J953" s="129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22"/>
      <c r="B954" s="22"/>
      <c r="C954" s="22"/>
      <c r="D954" s="22"/>
      <c r="E954" s="22"/>
      <c r="F954" s="22"/>
      <c r="G954" s="77"/>
      <c r="H954" s="77"/>
      <c r="I954" s="77"/>
      <c r="J954" s="129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22"/>
      <c r="B955" s="22"/>
      <c r="C955" s="22"/>
      <c r="D955" s="22"/>
      <c r="E955" s="22"/>
      <c r="F955" s="22"/>
      <c r="G955" s="77"/>
      <c r="H955" s="77"/>
      <c r="I955" s="77"/>
      <c r="J955" s="129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22"/>
      <c r="B956" s="22"/>
      <c r="C956" s="22"/>
      <c r="D956" s="22"/>
      <c r="E956" s="22"/>
      <c r="F956" s="22"/>
      <c r="G956" s="77"/>
      <c r="H956" s="77"/>
      <c r="I956" s="77"/>
      <c r="J956" s="129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22"/>
      <c r="B957" s="22"/>
      <c r="C957" s="22"/>
      <c r="D957" s="22"/>
      <c r="E957" s="22"/>
      <c r="F957" s="22"/>
      <c r="G957" s="77"/>
      <c r="H957" s="77"/>
      <c r="I957" s="77"/>
      <c r="J957" s="129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22"/>
      <c r="B958" s="22"/>
      <c r="C958" s="22"/>
      <c r="D958" s="22"/>
      <c r="E958" s="22"/>
      <c r="F958" s="22"/>
      <c r="G958" s="77"/>
      <c r="H958" s="77"/>
      <c r="I958" s="77"/>
      <c r="J958" s="129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22"/>
      <c r="B959" s="22"/>
      <c r="C959" s="22"/>
      <c r="D959" s="22"/>
      <c r="E959" s="22"/>
      <c r="F959" s="22"/>
      <c r="G959" s="77"/>
      <c r="H959" s="77"/>
      <c r="I959" s="77"/>
      <c r="J959" s="129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22"/>
      <c r="B960" s="22"/>
      <c r="C960" s="22"/>
      <c r="D960" s="22"/>
      <c r="E960" s="22"/>
      <c r="F960" s="22"/>
      <c r="G960" s="77"/>
      <c r="H960" s="77"/>
      <c r="I960" s="77"/>
      <c r="J960" s="129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22"/>
      <c r="B961" s="22"/>
      <c r="C961" s="22"/>
      <c r="D961" s="22"/>
      <c r="E961" s="22"/>
      <c r="F961" s="22"/>
      <c r="G961" s="77"/>
      <c r="H961" s="77"/>
      <c r="I961" s="77"/>
      <c r="J961" s="129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22"/>
      <c r="B962" s="22"/>
      <c r="C962" s="22"/>
      <c r="D962" s="22"/>
      <c r="E962" s="22"/>
      <c r="F962" s="22"/>
      <c r="G962" s="77"/>
      <c r="H962" s="77"/>
      <c r="I962" s="77"/>
      <c r="J962" s="129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22"/>
      <c r="B963" s="22"/>
      <c r="C963" s="22"/>
      <c r="D963" s="22"/>
      <c r="E963" s="22"/>
      <c r="F963" s="22"/>
      <c r="G963" s="77"/>
      <c r="H963" s="77"/>
      <c r="I963" s="77"/>
      <c r="J963" s="129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22"/>
      <c r="B964" s="22"/>
      <c r="C964" s="22"/>
      <c r="D964" s="22"/>
      <c r="E964" s="22"/>
      <c r="F964" s="22"/>
      <c r="G964" s="77"/>
      <c r="H964" s="77"/>
      <c r="I964" s="77"/>
      <c r="J964" s="129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22"/>
      <c r="B965" s="22"/>
      <c r="C965" s="22"/>
      <c r="D965" s="22"/>
      <c r="E965" s="22"/>
      <c r="F965" s="22"/>
      <c r="G965" s="77"/>
      <c r="H965" s="77"/>
      <c r="I965" s="77"/>
      <c r="J965" s="129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22"/>
      <c r="B966" s="22"/>
      <c r="C966" s="22"/>
      <c r="D966" s="22"/>
      <c r="E966" s="22"/>
      <c r="F966" s="22"/>
      <c r="G966" s="77"/>
      <c r="H966" s="77"/>
      <c r="I966" s="77"/>
      <c r="J966" s="129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22"/>
      <c r="B967" s="22"/>
      <c r="C967" s="22"/>
      <c r="D967" s="22"/>
      <c r="E967" s="22"/>
      <c r="F967" s="22"/>
      <c r="G967" s="77"/>
      <c r="H967" s="77"/>
      <c r="I967" s="77"/>
      <c r="J967" s="129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22"/>
      <c r="B968" s="22"/>
      <c r="C968" s="22"/>
      <c r="D968" s="22"/>
      <c r="E968" s="22"/>
      <c r="F968" s="22"/>
      <c r="G968" s="77"/>
      <c r="H968" s="77"/>
      <c r="I968" s="77"/>
      <c r="J968" s="129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22"/>
      <c r="B969" s="22"/>
      <c r="C969" s="22"/>
      <c r="D969" s="22"/>
      <c r="E969" s="22"/>
      <c r="F969" s="22"/>
      <c r="G969" s="77"/>
      <c r="H969" s="77"/>
      <c r="I969" s="77"/>
      <c r="J969" s="129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22"/>
      <c r="B970" s="22"/>
      <c r="C970" s="22"/>
      <c r="D970" s="22"/>
      <c r="E970" s="22"/>
      <c r="F970" s="22"/>
      <c r="G970" s="77"/>
      <c r="H970" s="77"/>
      <c r="I970" s="77"/>
      <c r="J970" s="129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22"/>
      <c r="B971" s="22"/>
      <c r="C971" s="22"/>
      <c r="D971" s="22"/>
      <c r="E971" s="22"/>
      <c r="F971" s="22"/>
      <c r="G971" s="77"/>
      <c r="H971" s="77"/>
      <c r="I971" s="77"/>
      <c r="J971" s="129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22"/>
      <c r="B972" s="22"/>
      <c r="C972" s="22"/>
      <c r="D972" s="22"/>
      <c r="E972" s="22"/>
      <c r="F972" s="22"/>
      <c r="G972" s="77"/>
      <c r="H972" s="77"/>
      <c r="I972" s="77"/>
      <c r="J972" s="129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22"/>
      <c r="B973" s="22"/>
      <c r="C973" s="22"/>
      <c r="D973" s="22"/>
      <c r="E973" s="22"/>
      <c r="F973" s="22"/>
      <c r="G973" s="77"/>
      <c r="H973" s="77"/>
      <c r="I973" s="77"/>
      <c r="J973" s="129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22"/>
      <c r="B974" s="22"/>
      <c r="C974" s="22"/>
      <c r="D974" s="22"/>
      <c r="E974" s="22"/>
      <c r="F974" s="22"/>
      <c r="G974" s="77"/>
      <c r="H974" s="77"/>
      <c r="I974" s="77"/>
      <c r="J974" s="129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22"/>
      <c r="B975" s="22"/>
      <c r="C975" s="22"/>
      <c r="D975" s="22"/>
      <c r="E975" s="22"/>
      <c r="F975" s="22"/>
      <c r="G975" s="77"/>
      <c r="H975" s="77"/>
      <c r="I975" s="77"/>
      <c r="J975" s="129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22"/>
      <c r="B976" s="22"/>
      <c r="C976" s="22"/>
      <c r="D976" s="22"/>
      <c r="E976" s="22"/>
      <c r="F976" s="22"/>
      <c r="G976" s="77"/>
      <c r="H976" s="77"/>
      <c r="I976" s="77"/>
      <c r="J976" s="129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22"/>
      <c r="B977" s="22"/>
      <c r="C977" s="22"/>
      <c r="D977" s="22"/>
      <c r="E977" s="22"/>
      <c r="F977" s="22"/>
      <c r="G977" s="77"/>
      <c r="H977" s="77"/>
      <c r="I977" s="77"/>
      <c r="J977" s="129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22"/>
      <c r="B978" s="22"/>
      <c r="C978" s="22"/>
      <c r="D978" s="22"/>
      <c r="E978" s="22"/>
      <c r="F978" s="22"/>
      <c r="G978" s="77"/>
      <c r="H978" s="77"/>
      <c r="I978" s="77"/>
      <c r="J978" s="129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22"/>
      <c r="B979" s="22"/>
      <c r="C979" s="22"/>
      <c r="D979" s="22"/>
      <c r="E979" s="22"/>
      <c r="F979" s="22"/>
      <c r="G979" s="77"/>
      <c r="H979" s="77"/>
      <c r="I979" s="77"/>
      <c r="J979" s="129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22"/>
      <c r="B980" s="22"/>
      <c r="C980" s="22"/>
      <c r="D980" s="22"/>
      <c r="E980" s="22"/>
      <c r="F980" s="22"/>
      <c r="G980" s="77"/>
      <c r="H980" s="77"/>
      <c r="I980" s="77"/>
      <c r="J980" s="129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22"/>
      <c r="B981" s="22"/>
      <c r="C981" s="22"/>
      <c r="D981" s="22"/>
      <c r="E981" s="22"/>
      <c r="F981" s="22"/>
      <c r="G981" s="77"/>
      <c r="H981" s="77"/>
      <c r="I981" s="77"/>
      <c r="J981" s="129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22"/>
      <c r="B982" s="22"/>
      <c r="C982" s="22"/>
      <c r="D982" s="22"/>
      <c r="E982" s="22"/>
      <c r="F982" s="22"/>
      <c r="G982" s="77"/>
      <c r="H982" s="77"/>
      <c r="I982" s="77"/>
      <c r="J982" s="129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22"/>
      <c r="B983" s="22"/>
      <c r="C983" s="22"/>
      <c r="D983" s="22"/>
      <c r="E983" s="22"/>
      <c r="F983" s="22"/>
      <c r="G983" s="77"/>
      <c r="H983" s="77"/>
      <c r="I983" s="77"/>
      <c r="J983" s="129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22"/>
      <c r="B984" s="22"/>
      <c r="C984" s="22"/>
      <c r="D984" s="22"/>
      <c r="E984" s="22"/>
      <c r="F984" s="22"/>
      <c r="G984" s="77"/>
      <c r="H984" s="77"/>
      <c r="I984" s="77"/>
      <c r="J984" s="129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22"/>
      <c r="B985" s="22"/>
      <c r="C985" s="22"/>
      <c r="D985" s="22"/>
      <c r="E985" s="22"/>
      <c r="F985" s="22"/>
      <c r="G985" s="77"/>
      <c r="H985" s="77"/>
      <c r="I985" s="77"/>
      <c r="J985" s="129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22"/>
      <c r="B986" s="22"/>
      <c r="C986" s="22"/>
      <c r="D986" s="22"/>
      <c r="E986" s="22"/>
      <c r="F986" s="22"/>
      <c r="G986" s="77"/>
      <c r="H986" s="77"/>
      <c r="I986" s="77"/>
      <c r="J986" s="129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22"/>
      <c r="B987" s="22"/>
      <c r="C987" s="22"/>
      <c r="D987" s="22"/>
      <c r="E987" s="22"/>
      <c r="F987" s="22"/>
      <c r="G987" s="77"/>
      <c r="H987" s="77"/>
      <c r="I987" s="77"/>
      <c r="J987" s="129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22"/>
      <c r="B988" s="22"/>
      <c r="C988" s="22"/>
      <c r="D988" s="22"/>
      <c r="E988" s="22"/>
      <c r="F988" s="22"/>
      <c r="G988" s="77"/>
      <c r="H988" s="77"/>
      <c r="I988" s="77"/>
      <c r="J988" s="129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22"/>
      <c r="B989" s="22"/>
      <c r="C989" s="22"/>
      <c r="D989" s="22"/>
      <c r="E989" s="22"/>
      <c r="F989" s="22"/>
      <c r="G989" s="77"/>
      <c r="H989" s="77"/>
      <c r="I989" s="77"/>
      <c r="J989" s="129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22"/>
      <c r="B990" s="22"/>
      <c r="C990" s="22"/>
      <c r="D990" s="22"/>
      <c r="E990" s="22"/>
      <c r="F990" s="22"/>
      <c r="G990" s="77"/>
      <c r="H990" s="77"/>
      <c r="I990" s="77"/>
      <c r="J990" s="129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22"/>
      <c r="B991" s="22"/>
      <c r="C991" s="22"/>
      <c r="D991" s="22"/>
      <c r="E991" s="22"/>
      <c r="F991" s="22"/>
      <c r="G991" s="77"/>
      <c r="H991" s="77"/>
      <c r="I991" s="77"/>
      <c r="J991" s="129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22"/>
      <c r="B992" s="22"/>
      <c r="C992" s="22"/>
      <c r="D992" s="22"/>
      <c r="E992" s="22"/>
      <c r="F992" s="22"/>
      <c r="G992" s="77"/>
      <c r="H992" s="77"/>
      <c r="I992" s="77"/>
      <c r="J992" s="129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22"/>
      <c r="B993" s="22"/>
      <c r="C993" s="22"/>
      <c r="D993" s="22"/>
      <c r="E993" s="22"/>
      <c r="F993" s="22"/>
      <c r="G993" s="77"/>
      <c r="H993" s="77"/>
      <c r="I993" s="77"/>
      <c r="J993" s="129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22"/>
      <c r="B994" s="22"/>
      <c r="C994" s="22"/>
      <c r="D994" s="22"/>
      <c r="E994" s="22"/>
      <c r="F994" s="22"/>
      <c r="G994" s="77"/>
      <c r="H994" s="77"/>
      <c r="I994" s="77"/>
      <c r="J994" s="129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22"/>
      <c r="B995" s="22"/>
      <c r="C995" s="22"/>
      <c r="D995" s="22"/>
      <c r="E995" s="22"/>
      <c r="F995" s="22"/>
      <c r="G995" s="77"/>
      <c r="H995" s="77"/>
      <c r="I995" s="77"/>
      <c r="J995" s="129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22"/>
      <c r="B996" s="22"/>
      <c r="C996" s="22"/>
      <c r="D996" s="22"/>
      <c r="E996" s="22"/>
      <c r="F996" s="22"/>
      <c r="G996" s="77"/>
      <c r="H996" s="77"/>
      <c r="I996" s="77"/>
      <c r="J996" s="129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22"/>
      <c r="B997" s="22"/>
      <c r="C997" s="22"/>
      <c r="D997" s="22"/>
      <c r="E997" s="22"/>
      <c r="F997" s="22"/>
      <c r="G997" s="77"/>
      <c r="H997" s="77"/>
      <c r="I997" s="77"/>
      <c r="J997" s="129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22"/>
      <c r="B998" s="22"/>
      <c r="C998" s="22"/>
      <c r="D998" s="22"/>
      <c r="E998" s="22"/>
      <c r="F998" s="22"/>
      <c r="G998" s="77"/>
      <c r="H998" s="77"/>
      <c r="I998" s="77"/>
      <c r="J998" s="129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22"/>
      <c r="B999" s="22"/>
      <c r="C999" s="22"/>
      <c r="D999" s="22"/>
      <c r="E999" s="22"/>
      <c r="F999" s="22"/>
      <c r="G999" s="77"/>
      <c r="H999" s="77"/>
      <c r="I999" s="77"/>
      <c r="J999" s="129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22"/>
      <c r="B1000" s="22"/>
      <c r="C1000" s="22"/>
      <c r="D1000" s="22"/>
      <c r="E1000" s="22"/>
      <c r="F1000" s="22"/>
      <c r="G1000" s="77"/>
      <c r="H1000" s="77"/>
      <c r="I1000" s="77"/>
      <c r="J1000" s="129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5.75" customHeight="1">
      <c r="A1001" s="22"/>
      <c r="B1001" s="22"/>
      <c r="C1001" s="22"/>
      <c r="D1001" s="22"/>
      <c r="E1001" s="22"/>
      <c r="F1001" s="22"/>
      <c r="G1001" s="77"/>
      <c r="H1001" s="77"/>
      <c r="I1001" s="77"/>
      <c r="J1001" s="129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5.75" customHeight="1">
      <c r="A1002" s="22"/>
      <c r="B1002" s="22"/>
      <c r="C1002" s="22"/>
      <c r="D1002" s="22"/>
      <c r="E1002" s="22"/>
      <c r="F1002" s="22"/>
      <c r="G1002" s="77"/>
      <c r="H1002" s="77"/>
      <c r="I1002" s="77"/>
      <c r="J1002" s="129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15.75" customHeight="1">
      <c r="A1003" s="22"/>
      <c r="B1003" s="22"/>
      <c r="C1003" s="22"/>
      <c r="D1003" s="22"/>
      <c r="E1003" s="22"/>
      <c r="F1003" s="22"/>
      <c r="G1003" s="77"/>
      <c r="H1003" s="77"/>
      <c r="I1003" s="77"/>
      <c r="J1003" s="129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15.75" customHeight="1">
      <c r="A1004" s="22"/>
      <c r="B1004" s="22"/>
      <c r="C1004" s="22"/>
      <c r="D1004" s="22"/>
      <c r="E1004" s="22"/>
      <c r="F1004" s="22"/>
      <c r="G1004" s="77"/>
      <c r="H1004" s="77"/>
      <c r="I1004" s="77"/>
      <c r="J1004" s="129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ht="15.75" customHeight="1">
      <c r="A1005" s="22"/>
      <c r="B1005" s="22"/>
      <c r="C1005" s="22"/>
      <c r="D1005" s="22"/>
      <c r="E1005" s="22"/>
      <c r="F1005" s="22"/>
      <c r="G1005" s="77"/>
      <c r="H1005" s="77"/>
      <c r="I1005" s="77"/>
      <c r="J1005" s="129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ht="15.75" customHeight="1">
      <c r="A1006" s="22"/>
      <c r="B1006" s="22"/>
      <c r="C1006" s="22"/>
      <c r="D1006" s="22"/>
      <c r="E1006" s="22"/>
      <c r="F1006" s="22"/>
      <c r="G1006" s="77"/>
      <c r="H1006" s="77"/>
      <c r="I1006" s="77"/>
      <c r="J1006" s="129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ht="15.75" customHeight="1">
      <c r="A1007" s="22"/>
      <c r="B1007" s="22"/>
      <c r="C1007" s="22"/>
      <c r="D1007" s="22"/>
      <c r="E1007" s="22"/>
      <c r="F1007" s="22"/>
      <c r="G1007" s="77"/>
      <c r="H1007" s="77"/>
      <c r="I1007" s="77"/>
      <c r="J1007" s="129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ht="15.75" customHeight="1">
      <c r="A1008" s="22"/>
      <c r="B1008" s="22"/>
      <c r="C1008" s="22"/>
      <c r="D1008" s="22"/>
      <c r="E1008" s="22"/>
      <c r="F1008" s="22"/>
      <c r="G1008" s="77"/>
      <c r="H1008" s="77"/>
      <c r="I1008" s="77"/>
      <c r="J1008" s="129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ht="15.75" customHeight="1">
      <c r="A1009" s="22"/>
      <c r="B1009" s="22"/>
      <c r="C1009" s="22"/>
      <c r="D1009" s="22"/>
      <c r="E1009" s="22"/>
      <c r="F1009" s="22"/>
      <c r="G1009" s="77"/>
      <c r="H1009" s="77"/>
      <c r="I1009" s="77"/>
      <c r="J1009" s="129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ht="15.75" customHeight="1">
      <c r="A1010" s="22"/>
      <c r="B1010" s="22"/>
      <c r="C1010" s="22"/>
      <c r="D1010" s="22"/>
      <c r="E1010" s="22"/>
      <c r="F1010" s="22"/>
      <c r="G1010" s="77"/>
      <c r="H1010" s="77"/>
      <c r="I1010" s="77"/>
      <c r="J1010" s="129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ht="15.75" customHeight="1">
      <c r="A1011" s="22"/>
      <c r="B1011" s="22"/>
      <c r="C1011" s="22"/>
      <c r="D1011" s="22"/>
      <c r="E1011" s="22"/>
      <c r="F1011" s="22"/>
      <c r="G1011" s="77"/>
      <c r="H1011" s="77"/>
      <c r="I1011" s="77"/>
      <c r="J1011" s="129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ht="15.75" customHeight="1">
      <c r="A1012" s="22"/>
      <c r="B1012" s="22"/>
      <c r="C1012" s="22"/>
      <c r="D1012" s="22"/>
      <c r="E1012" s="22"/>
      <c r="F1012" s="22"/>
      <c r="G1012" s="77"/>
      <c r="H1012" s="77"/>
      <c r="I1012" s="77"/>
      <c r="J1012" s="129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ht="15.75" customHeight="1">
      <c r="A1013" s="22"/>
      <c r="B1013" s="22"/>
      <c r="C1013" s="22"/>
      <c r="D1013" s="22"/>
      <c r="E1013" s="22"/>
      <c r="F1013" s="22"/>
      <c r="G1013" s="77"/>
      <c r="H1013" s="77"/>
      <c r="I1013" s="77"/>
      <c r="J1013" s="129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ht="15.75" customHeight="1">
      <c r="A1014" s="22"/>
      <c r="B1014" s="22"/>
      <c r="C1014" s="22"/>
      <c r="D1014" s="22"/>
      <c r="E1014" s="22"/>
      <c r="F1014" s="22"/>
      <c r="G1014" s="77"/>
      <c r="H1014" s="77"/>
      <c r="I1014" s="77"/>
      <c r="J1014" s="129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ht="15.75" customHeight="1">
      <c r="A1015" s="22"/>
      <c r="B1015" s="22"/>
      <c r="C1015" s="22"/>
      <c r="D1015" s="22"/>
      <c r="E1015" s="22"/>
      <c r="F1015" s="22"/>
      <c r="G1015" s="77"/>
      <c r="H1015" s="77"/>
      <c r="I1015" s="77"/>
      <c r="J1015" s="129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ht="15.75" customHeight="1">
      <c r="A1016" s="22"/>
      <c r="B1016" s="22"/>
      <c r="C1016" s="22"/>
      <c r="D1016" s="22"/>
      <c r="E1016" s="22"/>
      <c r="F1016" s="22"/>
      <c r="G1016" s="77"/>
      <c r="H1016" s="77"/>
      <c r="I1016" s="77"/>
      <c r="J1016" s="129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ht="15.75" customHeight="1">
      <c r="A1017" s="22"/>
      <c r="B1017" s="22"/>
      <c r="C1017" s="22"/>
      <c r="D1017" s="22"/>
      <c r="E1017" s="22"/>
      <c r="F1017" s="22"/>
      <c r="G1017" s="77"/>
      <c r="H1017" s="77"/>
      <c r="I1017" s="77"/>
      <c r="J1017" s="129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ht="15.75" customHeight="1">
      <c r="A1018" s="22"/>
      <c r="B1018" s="22"/>
      <c r="C1018" s="22"/>
      <c r="D1018" s="22"/>
      <c r="E1018" s="22"/>
      <c r="F1018" s="22"/>
      <c r="G1018" s="77"/>
      <c r="H1018" s="77"/>
      <c r="I1018" s="77"/>
      <c r="J1018" s="129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ht="15.75" customHeight="1">
      <c r="A1019" s="22"/>
      <c r="B1019" s="22"/>
      <c r="C1019" s="22"/>
      <c r="D1019" s="22"/>
      <c r="E1019" s="22"/>
      <c r="F1019" s="22"/>
      <c r="G1019" s="77"/>
      <c r="H1019" s="77"/>
      <c r="I1019" s="77"/>
      <c r="J1019" s="129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ht="15.75" customHeight="1">
      <c r="A1020" s="22"/>
      <c r="B1020" s="22"/>
      <c r="C1020" s="22"/>
      <c r="D1020" s="22"/>
      <c r="E1020" s="22"/>
      <c r="F1020" s="22"/>
      <c r="G1020" s="77"/>
      <c r="H1020" s="77"/>
      <c r="I1020" s="77"/>
      <c r="J1020" s="129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ht="15.75" customHeight="1">
      <c r="A1021" s="22"/>
      <c r="B1021" s="22"/>
      <c r="C1021" s="22"/>
      <c r="D1021" s="22"/>
      <c r="E1021" s="22"/>
      <c r="F1021" s="22"/>
      <c r="G1021" s="77"/>
      <c r="H1021" s="77"/>
      <c r="I1021" s="77"/>
      <c r="J1021" s="129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ht="15.75" customHeight="1">
      <c r="A1022" s="22"/>
      <c r="B1022" s="22"/>
      <c r="C1022" s="22"/>
      <c r="D1022" s="22"/>
      <c r="E1022" s="22"/>
      <c r="F1022" s="22"/>
      <c r="G1022" s="77"/>
      <c r="H1022" s="77"/>
      <c r="I1022" s="77"/>
      <c r="J1022" s="129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ht="15.75" customHeight="1">
      <c r="A1023" s="22"/>
      <c r="B1023" s="22"/>
      <c r="C1023" s="22"/>
      <c r="D1023" s="22"/>
      <c r="E1023" s="22"/>
      <c r="F1023" s="22"/>
      <c r="G1023" s="77"/>
      <c r="H1023" s="77"/>
      <c r="I1023" s="77"/>
      <c r="J1023" s="129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ht="15.75" customHeight="1">
      <c r="A1024" s="22"/>
      <c r="B1024" s="22"/>
      <c r="C1024" s="22"/>
      <c r="D1024" s="22"/>
      <c r="E1024" s="22"/>
      <c r="F1024" s="22"/>
      <c r="G1024" s="77"/>
      <c r="H1024" s="77"/>
      <c r="I1024" s="77"/>
      <c r="J1024" s="129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ht="15.75" customHeight="1">
      <c r="A1025" s="22"/>
      <c r="B1025" s="22"/>
      <c r="C1025" s="22"/>
      <c r="D1025" s="22"/>
      <c r="E1025" s="22"/>
      <c r="F1025" s="22"/>
      <c r="G1025" s="77"/>
      <c r="H1025" s="77"/>
      <c r="I1025" s="77"/>
      <c r="J1025" s="129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ht="15.75" customHeight="1">
      <c r="A1026" s="22"/>
      <c r="B1026" s="22"/>
      <c r="C1026" s="22"/>
      <c r="D1026" s="22"/>
      <c r="E1026" s="22"/>
      <c r="F1026" s="22"/>
      <c r="G1026" s="77"/>
      <c r="H1026" s="77"/>
      <c r="I1026" s="77"/>
      <c r="J1026" s="129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ht="15.75" customHeight="1">
      <c r="A1027" s="22"/>
      <c r="B1027" s="22"/>
      <c r="C1027" s="22"/>
      <c r="D1027" s="22"/>
      <c r="E1027" s="22"/>
      <c r="F1027" s="22"/>
      <c r="G1027" s="77"/>
      <c r="H1027" s="77"/>
      <c r="I1027" s="77"/>
      <c r="J1027" s="129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ht="15.75" customHeight="1">
      <c r="A1028" s="22"/>
      <c r="B1028" s="22"/>
      <c r="C1028" s="22"/>
      <c r="D1028" s="22"/>
      <c r="E1028" s="22"/>
      <c r="F1028" s="22"/>
      <c r="G1028" s="77"/>
      <c r="H1028" s="77"/>
      <c r="I1028" s="77"/>
      <c r="J1028" s="129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ht="15.75" customHeight="1">
      <c r="A1029" s="22"/>
      <c r="B1029" s="22"/>
      <c r="C1029" s="22"/>
      <c r="D1029" s="22"/>
      <c r="E1029" s="22"/>
      <c r="F1029" s="22"/>
      <c r="G1029" s="77"/>
      <c r="H1029" s="77"/>
      <c r="I1029" s="77"/>
      <c r="J1029" s="129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ht="15.75" customHeight="1">
      <c r="A1030" s="22"/>
      <c r="B1030" s="22"/>
      <c r="C1030" s="22"/>
      <c r="D1030" s="22"/>
      <c r="E1030" s="22"/>
      <c r="F1030" s="22"/>
      <c r="G1030" s="77"/>
      <c r="H1030" s="77"/>
      <c r="I1030" s="77"/>
      <c r="J1030" s="129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ht="15.75" customHeight="1">
      <c r="A1031" s="22"/>
      <c r="B1031" s="22"/>
      <c r="C1031" s="22"/>
      <c r="D1031" s="22"/>
      <c r="E1031" s="22"/>
      <c r="F1031" s="22"/>
      <c r="G1031" s="77"/>
      <c r="H1031" s="77"/>
      <c r="I1031" s="77"/>
      <c r="J1031" s="129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ht="15.75" customHeight="1">
      <c r="A1032" s="22"/>
      <c r="B1032" s="22"/>
      <c r="C1032" s="22"/>
      <c r="D1032" s="22"/>
      <c r="E1032" s="22"/>
      <c r="F1032" s="22"/>
      <c r="G1032" s="77"/>
      <c r="H1032" s="77"/>
      <c r="I1032" s="77"/>
      <c r="J1032" s="129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ht="15.75" customHeight="1">
      <c r="A1033" s="22"/>
      <c r="B1033" s="22"/>
      <c r="C1033" s="22"/>
      <c r="D1033" s="22"/>
      <c r="E1033" s="22"/>
      <c r="F1033" s="22"/>
      <c r="G1033" s="77"/>
      <c r="H1033" s="77"/>
      <c r="I1033" s="77"/>
      <c r="J1033" s="129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 ht="15.75" customHeight="1">
      <c r="A1034" s="22"/>
      <c r="B1034" s="22"/>
      <c r="C1034" s="22"/>
      <c r="D1034" s="22"/>
      <c r="E1034" s="22"/>
      <c r="F1034" s="22"/>
      <c r="G1034" s="77"/>
      <c r="H1034" s="77"/>
      <c r="I1034" s="77"/>
      <c r="J1034" s="129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</sheetData>
  <mergeCells count="68">
    <mergeCell ref="B25:C25"/>
    <mergeCell ref="B83:C83"/>
    <mergeCell ref="B94:C94"/>
    <mergeCell ref="B113:C113"/>
    <mergeCell ref="B211:C211"/>
    <mergeCell ref="B171:C171"/>
    <mergeCell ref="B185:C185"/>
    <mergeCell ref="B17:C17"/>
    <mergeCell ref="G17:H17"/>
    <mergeCell ref="B18:C18"/>
    <mergeCell ref="B19:C19"/>
    <mergeCell ref="G19:H19"/>
    <mergeCell ref="A8:J8"/>
    <mergeCell ref="B10:K10"/>
    <mergeCell ref="B11:C11"/>
    <mergeCell ref="G11:H11"/>
    <mergeCell ref="B16:C16"/>
    <mergeCell ref="A6:B6"/>
    <mergeCell ref="C6:D6"/>
    <mergeCell ref="E6:F6"/>
    <mergeCell ref="G6:J6"/>
    <mergeCell ref="A7:B7"/>
    <mergeCell ref="C7:J7"/>
    <mergeCell ref="A4:B4"/>
    <mergeCell ref="C4:D4"/>
    <mergeCell ref="E4:F4"/>
    <mergeCell ref="G4:J4"/>
    <mergeCell ref="C5:D5"/>
    <mergeCell ref="E5:F5"/>
    <mergeCell ref="G5:J5"/>
    <mergeCell ref="A5:B5"/>
    <mergeCell ref="E3:F3"/>
    <mergeCell ref="G3:J3"/>
    <mergeCell ref="B1:K1"/>
    <mergeCell ref="A2:B2"/>
    <mergeCell ref="C2:D2"/>
    <mergeCell ref="E2:F2"/>
    <mergeCell ref="G2:J2"/>
    <mergeCell ref="A3:B3"/>
    <mergeCell ref="C3:D3"/>
    <mergeCell ref="B290:C290"/>
    <mergeCell ref="B317:C317"/>
    <mergeCell ref="B323:C323"/>
    <mergeCell ref="A324:H324"/>
    <mergeCell ref="I324:J324"/>
    <mergeCell ref="B291:C291"/>
    <mergeCell ref="B292:C292"/>
    <mergeCell ref="B295:C295"/>
    <mergeCell ref="B297:C297"/>
    <mergeCell ref="B298:C298"/>
    <mergeCell ref="B299:C299"/>
    <mergeCell ref="B310:C310"/>
    <mergeCell ref="B230:C230"/>
    <mergeCell ref="B255:C255"/>
    <mergeCell ref="B256:C256"/>
    <mergeCell ref="B258:C258"/>
    <mergeCell ref="B289:C289"/>
    <mergeCell ref="R207:S207"/>
    <mergeCell ref="R208:S208"/>
    <mergeCell ref="B209:C209"/>
    <mergeCell ref="B206:C206"/>
    <mergeCell ref="B229:C229"/>
    <mergeCell ref="B228:C228"/>
    <mergeCell ref="B215:C215"/>
    <mergeCell ref="B220:C220"/>
    <mergeCell ref="B221:C221"/>
    <mergeCell ref="B226:C226"/>
    <mergeCell ref="B227:C227"/>
  </mergeCells>
  <conditionalFormatting sqref="E270:E272 E297:E298">
    <cfRule type="cellIs" priority="1" dxfId="0" operator="equal" stopIfTrue="1">
      <formula>0</formula>
    </cfRule>
  </conditionalFormatting>
  <conditionalFormatting sqref="E268">
    <cfRule type="cellIs" priority="2" dxfId="0" operator="equal" stopIfTrue="1">
      <formula>0</formula>
    </cfRule>
  </conditionalFormatting>
  <conditionalFormatting sqref="E274:E296">
    <cfRule type="cellIs" priority="3" dxfId="0" operator="equal" stopIfTrue="1">
      <formula>0</formula>
    </cfRule>
  </conditionalFormatting>
  <conditionalFormatting sqref="E300:E309">
    <cfRule type="cellIs" priority="4" dxfId="0" operator="equal" stopIfTrue="1">
      <formula>0</formula>
    </cfRule>
  </conditionalFormatting>
  <conditionalFormatting sqref="E319:E321">
    <cfRule type="cellIs" priority="5" dxfId="0" operator="equal" stopIfTrue="1">
      <formula>0</formula>
    </cfRule>
  </conditionalFormatting>
  <conditionalFormatting sqref="E314:E316">
    <cfRule type="cellIs" priority="6" dxfId="0" operator="equal" stopIfTrue="1">
      <formula>0</formula>
    </cfRule>
  </conditionalFormatting>
  <conditionalFormatting sqref="E323">
    <cfRule type="cellIs" priority="7" dxfId="0" operator="equal" stopIfTrue="1">
      <formula>0</formula>
    </cfRule>
  </conditionalFormatting>
  <printOptions horizontalCentered="1"/>
  <pageMargins left="0.5118110236220472" right="0.5118110236220472" top="1.1811023622047245" bottom="0.7874015748031497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view="pageBreakPreview" zoomScale="60" workbookViewId="0" topLeftCell="A2">
      <selection activeCell="F47" activeCellId="1" sqref="H33 F47"/>
    </sheetView>
  </sheetViews>
  <sheetFormatPr defaultColWidth="14.421875" defaultRowHeight="15" customHeight="1"/>
  <cols>
    <col min="1" max="1" width="9.00390625" style="0" customWidth="1"/>
    <col min="2" max="2" width="13.14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20.421875" style="0" customWidth="1"/>
    <col min="7" max="7" width="19.8515625" style="0" customWidth="1"/>
    <col min="8" max="8" width="20.57421875" style="0" customWidth="1"/>
    <col min="9" max="9" width="20.8515625" style="0" customWidth="1"/>
    <col min="10" max="10" width="19.7109375" style="0" customWidth="1"/>
    <col min="11" max="11" width="19.140625" style="0" customWidth="1"/>
    <col min="12" max="12" width="10.57421875" style="0" customWidth="1"/>
    <col min="13" max="13" width="8.7109375" style="0" customWidth="1"/>
    <col min="14" max="14" width="13.57421875" style="0" customWidth="1"/>
    <col min="15" max="26" width="8.7109375" style="0" customWidth="1"/>
  </cols>
  <sheetData>
    <row r="1" spans="1:12" ht="15">
      <c r="A1" s="436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2" spans="1:12" ht="24" customHeight="1">
      <c r="A2" s="437" t="s">
        <v>0</v>
      </c>
      <c r="B2" s="375"/>
      <c r="C2" s="438"/>
      <c r="D2" s="377"/>
      <c r="E2" s="377"/>
      <c r="F2" s="375"/>
      <c r="G2" s="435" t="s">
        <v>1</v>
      </c>
      <c r="H2" s="378"/>
      <c r="I2" s="396" t="str">
        <f>'PLAN.ORÇ'!G2</f>
        <v>MOJUI DOS CAMPOS - PA</v>
      </c>
      <c r="J2" s="377"/>
      <c r="K2" s="377"/>
      <c r="L2" s="375"/>
    </row>
    <row r="3" spans="1:12" ht="24" customHeight="1">
      <c r="A3" s="437" t="s">
        <v>2</v>
      </c>
      <c r="B3" s="375"/>
      <c r="C3" s="438"/>
      <c r="D3" s="377"/>
      <c r="E3" s="377"/>
      <c r="F3" s="375"/>
      <c r="G3" s="435" t="s">
        <v>3</v>
      </c>
      <c r="H3" s="378"/>
      <c r="I3" s="396" t="str">
        <f>'PLAN.ORÇ'!G3</f>
        <v>ANA PRISCILA AMIN</v>
      </c>
      <c r="J3" s="377"/>
      <c r="K3" s="377"/>
      <c r="L3" s="375"/>
    </row>
    <row r="4" spans="1:12" ht="15">
      <c r="A4" s="437" t="s">
        <v>4</v>
      </c>
      <c r="B4" s="375"/>
      <c r="C4" s="438"/>
      <c r="D4" s="377"/>
      <c r="E4" s="377"/>
      <c r="F4" s="375"/>
      <c r="G4" s="435" t="s">
        <v>5</v>
      </c>
      <c r="H4" s="378"/>
      <c r="I4" s="403" t="str">
        <f>'PLAN.ORÇ'!G4</f>
        <v>CAU: 266266-3/PA</v>
      </c>
      <c r="J4" s="377"/>
      <c r="K4" s="377"/>
      <c r="L4" s="375"/>
    </row>
    <row r="5" spans="1:12" ht="15">
      <c r="A5" s="437" t="s">
        <v>6</v>
      </c>
      <c r="B5" s="375"/>
      <c r="C5" s="438" t="str">
        <f>'PLAN.ORÇ'!C5</f>
        <v>PREFEITURA MUNICIPAL DE MOJUI DOS CAMPOS</v>
      </c>
      <c r="D5" s="377"/>
      <c r="E5" s="377"/>
      <c r="F5" s="375"/>
      <c r="G5" s="435" t="s">
        <v>7</v>
      </c>
      <c r="H5" s="378"/>
      <c r="I5" s="440">
        <f>'PLAN.ORÇ'!G5</f>
        <v>0.2881986483454233</v>
      </c>
      <c r="J5" s="377"/>
      <c r="K5" s="377"/>
      <c r="L5" s="375"/>
    </row>
    <row r="6" spans="1:12" ht="24" customHeight="1">
      <c r="A6" s="437" t="s">
        <v>426</v>
      </c>
      <c r="B6" s="375"/>
      <c r="C6" s="449" t="str">
        <f>'PLAN.ORÇ'!C6</f>
        <v>PA - 431</v>
      </c>
      <c r="D6" s="377"/>
      <c r="E6" s="377"/>
      <c r="F6" s="375"/>
      <c r="G6" s="450" t="s">
        <v>9</v>
      </c>
      <c r="H6" s="451"/>
      <c r="I6" s="452" t="str">
        <f>'PLAN.ORÇ'!G6</f>
        <v>SINAPI - ABRIL 2022 - DESONERADO / SEDOP - MAIO 2022 - SEINFRA 0.27.1 DESONERADO</v>
      </c>
      <c r="J6" s="377"/>
      <c r="K6" s="377"/>
      <c r="L6" s="375"/>
    </row>
    <row r="7" spans="1:12" ht="23.25" customHeight="1">
      <c r="A7" s="437" t="s">
        <v>10</v>
      </c>
      <c r="B7" s="375"/>
      <c r="C7" s="444" t="str">
        <f>'PLAN.ORÇ'!C7</f>
        <v>CONSTRUÇÃO DE UMA PRAÇA NO MUNICÍPIO DE MOJUI DOS CAMPOS - PA</v>
      </c>
      <c r="D7" s="377"/>
      <c r="E7" s="377"/>
      <c r="F7" s="377"/>
      <c r="G7" s="377"/>
      <c r="H7" s="377"/>
      <c r="I7" s="377"/>
      <c r="J7" s="377"/>
      <c r="K7" s="377"/>
      <c r="L7" s="397"/>
    </row>
    <row r="8" spans="1:12" ht="25.5" customHeight="1">
      <c r="A8" s="445" t="s">
        <v>427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97"/>
    </row>
    <row r="9" spans="1:12" ht="7.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2" ht="15">
      <c r="A10" s="441" t="s">
        <v>12</v>
      </c>
      <c r="B10" s="442" t="s">
        <v>13</v>
      </c>
      <c r="C10" s="419"/>
      <c r="D10" s="446" t="s">
        <v>428</v>
      </c>
      <c r="E10" s="377"/>
      <c r="F10" s="377"/>
      <c r="G10" s="377"/>
      <c r="H10" s="377"/>
      <c r="I10" s="377"/>
      <c r="J10" s="378"/>
      <c r="K10" s="447" t="s">
        <v>429</v>
      </c>
      <c r="L10" s="448" t="s">
        <v>15</v>
      </c>
    </row>
    <row r="11" spans="1:12" ht="15">
      <c r="A11" s="417"/>
      <c r="B11" s="420"/>
      <c r="C11" s="421"/>
      <c r="D11" s="138" t="s">
        <v>430</v>
      </c>
      <c r="E11" s="138" t="s">
        <v>431</v>
      </c>
      <c r="F11" s="138" t="s">
        <v>432</v>
      </c>
      <c r="G11" s="138" t="s">
        <v>433</v>
      </c>
      <c r="H11" s="138" t="s">
        <v>434</v>
      </c>
      <c r="I11" s="138" t="s">
        <v>435</v>
      </c>
      <c r="J11" s="138" t="s">
        <v>436</v>
      </c>
      <c r="K11" s="373"/>
      <c r="L11" s="424"/>
    </row>
    <row r="12" spans="1:12" ht="15">
      <c r="A12" s="416">
        <f>'PLAN.ORÇ'!A11</f>
        <v>1</v>
      </c>
      <c r="B12" s="443" t="str">
        <f>'PLAN.ORÇ'!D11</f>
        <v>SERVIÇOS PRELIMINARES</v>
      </c>
      <c r="C12" s="419"/>
      <c r="D12" s="139">
        <v>1</v>
      </c>
      <c r="E12" s="140"/>
      <c r="F12" s="52"/>
      <c r="G12" s="141"/>
      <c r="H12" s="141"/>
      <c r="I12" s="141"/>
      <c r="J12" s="141"/>
      <c r="K12" s="439">
        <f>'PLAN.ORÇ'!I11</f>
        <v>69276.88</v>
      </c>
      <c r="L12" s="423">
        <f>K12/$K$40</f>
        <v>0.03197884367583931</v>
      </c>
    </row>
    <row r="13" spans="1:12" ht="15">
      <c r="A13" s="417"/>
      <c r="B13" s="420"/>
      <c r="C13" s="421"/>
      <c r="D13" s="142">
        <f>$K12*D12</f>
        <v>69276.88</v>
      </c>
      <c r="E13" s="143"/>
      <c r="F13" s="52"/>
      <c r="G13" s="141"/>
      <c r="H13" s="141"/>
      <c r="I13" s="141"/>
      <c r="J13" s="141"/>
      <c r="K13" s="373"/>
      <c r="L13" s="424"/>
    </row>
    <row r="14" spans="1:12" ht="15">
      <c r="A14" s="416">
        <f>'PLAN.ORÇ'!A17</f>
        <v>2</v>
      </c>
      <c r="B14" s="418" t="str">
        <f>'PLAN.ORÇ'!D17</f>
        <v>ADMINISTRAÇÃO DA OBRA</v>
      </c>
      <c r="C14" s="419"/>
      <c r="D14" s="139">
        <v>0.1</v>
      </c>
      <c r="E14" s="139">
        <v>0.13</v>
      </c>
      <c r="F14" s="139">
        <v>0.13</v>
      </c>
      <c r="G14" s="139">
        <v>0.17</v>
      </c>
      <c r="H14" s="139">
        <v>0.17</v>
      </c>
      <c r="I14" s="139">
        <v>0.17</v>
      </c>
      <c r="J14" s="139">
        <v>0.13</v>
      </c>
      <c r="K14" s="422">
        <f>'PLAN.ORÇ'!I17</f>
        <v>128622.26</v>
      </c>
      <c r="L14" s="423">
        <f aca="true" t="shared" si="0" ref="L14">K14/$K$40</f>
        <v>0.05937321579397281</v>
      </c>
    </row>
    <row r="15" spans="1:12" ht="15">
      <c r="A15" s="417"/>
      <c r="B15" s="420"/>
      <c r="C15" s="421"/>
      <c r="D15" s="144">
        <f aca="true" t="shared" si="1" ref="D15:J15">$K14*D14</f>
        <v>12862.226</v>
      </c>
      <c r="E15" s="144">
        <f t="shared" si="1"/>
        <v>16720.8938</v>
      </c>
      <c r="F15" s="144">
        <f t="shared" si="1"/>
        <v>16720.8938</v>
      </c>
      <c r="G15" s="144">
        <f t="shared" si="1"/>
        <v>21865.784200000002</v>
      </c>
      <c r="H15" s="144">
        <f t="shared" si="1"/>
        <v>21865.784200000002</v>
      </c>
      <c r="I15" s="144">
        <f t="shared" si="1"/>
        <v>21865.784200000002</v>
      </c>
      <c r="J15" s="144">
        <f t="shared" si="1"/>
        <v>16720.8938</v>
      </c>
      <c r="K15" s="373"/>
      <c r="L15" s="424"/>
    </row>
    <row r="16" spans="1:12" ht="15">
      <c r="A16" s="416">
        <f>'PLAN.ORÇ'!A19</f>
        <v>3</v>
      </c>
      <c r="B16" s="418" t="str">
        <f>'PLAN.ORÇ'!D19</f>
        <v>PISOS</v>
      </c>
      <c r="C16" s="419"/>
      <c r="D16" s="139">
        <v>0.1</v>
      </c>
      <c r="E16" s="139">
        <v>0.3</v>
      </c>
      <c r="F16" s="139">
        <v>0.2</v>
      </c>
      <c r="G16" s="139">
        <v>0.3</v>
      </c>
      <c r="H16" s="140"/>
      <c r="I16" s="141"/>
      <c r="J16" s="139">
        <v>0.1</v>
      </c>
      <c r="K16" s="422">
        <f>'PLAN.ORÇ'!I19</f>
        <v>312117.4</v>
      </c>
      <c r="L16" s="423">
        <f aca="true" t="shared" si="2" ref="L16">K16/$K$40</f>
        <v>0.14407625665459253</v>
      </c>
    </row>
    <row r="17" spans="1:12" ht="15">
      <c r="A17" s="417"/>
      <c r="B17" s="420"/>
      <c r="C17" s="421"/>
      <c r="D17" s="144">
        <f aca="true" t="shared" si="3" ref="D17:G17">$K16*D16</f>
        <v>31211.740000000005</v>
      </c>
      <c r="E17" s="144">
        <f t="shared" si="3"/>
        <v>93635.22</v>
      </c>
      <c r="F17" s="144">
        <f t="shared" si="3"/>
        <v>62423.48000000001</v>
      </c>
      <c r="G17" s="144">
        <f t="shared" si="3"/>
        <v>93635.22</v>
      </c>
      <c r="H17" s="143"/>
      <c r="I17" s="141"/>
      <c r="J17" s="144">
        <f>$K16*J16</f>
        <v>31211.740000000005</v>
      </c>
      <c r="K17" s="373"/>
      <c r="L17" s="424"/>
    </row>
    <row r="18" spans="1:12" ht="15">
      <c r="A18" s="416">
        <f>'PLAN.ORÇ'!A25</f>
        <v>4</v>
      </c>
      <c r="B18" s="418" t="str">
        <f>'PLAN.ORÇ'!D25</f>
        <v>PRAÇA DE ALIMENTAÇÃO</v>
      </c>
      <c r="C18" s="419"/>
      <c r="D18" s="141"/>
      <c r="E18" s="139">
        <v>0.2</v>
      </c>
      <c r="F18" s="139">
        <v>0.4</v>
      </c>
      <c r="G18" s="139">
        <v>0.4</v>
      </c>
      <c r="H18" s="140"/>
      <c r="I18" s="140"/>
      <c r="J18" s="140"/>
      <c r="K18" s="422">
        <f>'PLAN.ORÇ'!I25</f>
        <v>129142.51999999999</v>
      </c>
      <c r="L18" s="423">
        <f aca="true" t="shared" si="4" ref="L18">K18/$K$40</f>
        <v>0.05961337258525429</v>
      </c>
    </row>
    <row r="19" spans="1:12" ht="15">
      <c r="A19" s="417"/>
      <c r="B19" s="420"/>
      <c r="C19" s="421"/>
      <c r="D19" s="141"/>
      <c r="E19" s="144">
        <f aca="true" t="shared" si="5" ref="E19:G19">$K18*E18</f>
        <v>25828.504</v>
      </c>
      <c r="F19" s="144">
        <f t="shared" si="5"/>
        <v>51657.008</v>
      </c>
      <c r="G19" s="144">
        <f t="shared" si="5"/>
        <v>51657.008</v>
      </c>
      <c r="H19" s="143"/>
      <c r="I19" s="143"/>
      <c r="J19" s="143"/>
      <c r="K19" s="373"/>
      <c r="L19" s="424"/>
    </row>
    <row r="20" spans="1:12" ht="15">
      <c r="A20" s="416">
        <f>'PLAN.ORÇ'!A83</f>
        <v>5</v>
      </c>
      <c r="B20" s="418" t="str">
        <f>'PLAN.ORÇ'!D83</f>
        <v>CHAFARIZ</v>
      </c>
      <c r="C20" s="419"/>
      <c r="D20" s="140"/>
      <c r="E20" s="140"/>
      <c r="F20" s="140"/>
      <c r="G20" s="140"/>
      <c r="H20" s="139">
        <v>0.35</v>
      </c>
      <c r="I20" s="139">
        <v>0.35</v>
      </c>
      <c r="J20" s="139">
        <v>0.3</v>
      </c>
      <c r="K20" s="422">
        <f>'PLAN.ORÇ'!I83</f>
        <v>28320.93</v>
      </c>
      <c r="L20" s="423">
        <f aca="true" t="shared" si="6" ref="L20">K20/$K$40</f>
        <v>0.013073201235742541</v>
      </c>
    </row>
    <row r="21" spans="1:12" ht="15.75" customHeight="1">
      <c r="A21" s="417"/>
      <c r="B21" s="420"/>
      <c r="C21" s="421"/>
      <c r="D21" s="143"/>
      <c r="E21" s="143"/>
      <c r="F21" s="143"/>
      <c r="G21" s="143"/>
      <c r="H21" s="144">
        <f aca="true" t="shared" si="7" ref="H21:J21">$K20*H20</f>
        <v>9912.325499999999</v>
      </c>
      <c r="I21" s="144">
        <f t="shared" si="7"/>
        <v>9912.325499999999</v>
      </c>
      <c r="J21" s="144">
        <f t="shared" si="7"/>
        <v>8496.279</v>
      </c>
      <c r="K21" s="453"/>
      <c r="L21" s="424"/>
    </row>
    <row r="22" spans="1:12" ht="15.75" customHeight="1">
      <c r="A22" s="416">
        <f>'PLAN.ORÇ'!A113</f>
        <v>6</v>
      </c>
      <c r="B22" s="418" t="str">
        <f>'PLAN.ORÇ'!D113</f>
        <v xml:space="preserve">PALCO </v>
      </c>
      <c r="C22" s="419"/>
      <c r="D22" s="140"/>
      <c r="E22" s="139">
        <v>0.25</v>
      </c>
      <c r="F22" s="139">
        <v>0.35</v>
      </c>
      <c r="G22" s="139">
        <v>0.25</v>
      </c>
      <c r="H22" s="139">
        <v>0.15</v>
      </c>
      <c r="I22" s="140"/>
      <c r="J22" s="140"/>
      <c r="K22" s="422">
        <f>'PLAN.ORÇ'!I113</f>
        <v>262751.88</v>
      </c>
      <c r="L22" s="423">
        <f aca="true" t="shared" si="8" ref="L22">K22/$K$40</f>
        <v>0.12128867951404407</v>
      </c>
    </row>
    <row r="23" spans="1:12" ht="15.75" customHeight="1">
      <c r="A23" s="417"/>
      <c r="B23" s="420"/>
      <c r="C23" s="421"/>
      <c r="D23" s="143"/>
      <c r="E23" s="144">
        <f aca="true" t="shared" si="9" ref="E23:H23">$K22*E22</f>
        <v>65687.97</v>
      </c>
      <c r="F23" s="144">
        <f t="shared" si="9"/>
        <v>91963.158</v>
      </c>
      <c r="G23" s="144">
        <f t="shared" si="9"/>
        <v>65687.97</v>
      </c>
      <c r="H23" s="144">
        <f t="shared" si="9"/>
        <v>39412.782</v>
      </c>
      <c r="I23" s="143"/>
      <c r="J23" s="143"/>
      <c r="K23" s="373"/>
      <c r="L23" s="424"/>
    </row>
    <row r="24" spans="1:12" ht="15.75" customHeight="1">
      <c r="A24" s="416">
        <f>'PLAN.ORÇ'!A171</f>
        <v>7</v>
      </c>
      <c r="B24" s="418" t="str">
        <f>'PLAN.ORÇ'!D171</f>
        <v>ARQUIBANCADA</v>
      </c>
      <c r="C24" s="419"/>
      <c r="D24" s="141"/>
      <c r="E24" s="141"/>
      <c r="F24" s="143"/>
      <c r="G24" s="139">
        <v>0.25</v>
      </c>
      <c r="H24" s="139">
        <v>0.25</v>
      </c>
      <c r="I24" s="139">
        <v>0.5</v>
      </c>
      <c r="J24" s="140"/>
      <c r="K24" s="422">
        <f>'PLAN.ORÇ'!I171</f>
        <v>220135.43999999997</v>
      </c>
      <c r="L24" s="423">
        <f>K24/$K$40</f>
        <v>0.10161653964890022</v>
      </c>
    </row>
    <row r="25" spans="1:12" ht="15.75" customHeight="1">
      <c r="A25" s="417"/>
      <c r="B25" s="420"/>
      <c r="C25" s="421"/>
      <c r="D25" s="141"/>
      <c r="E25" s="141"/>
      <c r="F25" s="143"/>
      <c r="G25" s="144">
        <f aca="true" t="shared" si="10" ref="G25:H25">$K24*G24</f>
        <v>55033.85999999999</v>
      </c>
      <c r="H25" s="144">
        <f t="shared" si="10"/>
        <v>55033.85999999999</v>
      </c>
      <c r="I25" s="144">
        <f aca="true" t="shared" si="11" ref="I25">$K24*I24</f>
        <v>110067.71999999999</v>
      </c>
      <c r="J25" s="143"/>
      <c r="K25" s="373"/>
      <c r="L25" s="424"/>
    </row>
    <row r="26" spans="1:12" ht="15.75" customHeight="1">
      <c r="A26" s="416">
        <f>'PLAN.ORÇ'!A185</f>
        <v>8</v>
      </c>
      <c r="B26" s="418" t="str">
        <f>'PLAN.ORÇ'!D185</f>
        <v>CORETO</v>
      </c>
      <c r="C26" s="419"/>
      <c r="D26" s="141"/>
      <c r="E26" s="141"/>
      <c r="F26" s="143"/>
      <c r="G26" s="140"/>
      <c r="H26" s="139">
        <v>0.5</v>
      </c>
      <c r="I26" s="139">
        <v>0.5</v>
      </c>
      <c r="J26" s="140"/>
      <c r="K26" s="422">
        <f>'PLAN.ORÇ'!I185</f>
        <v>85894.49</v>
      </c>
      <c r="L26" s="423">
        <f aca="true" t="shared" si="12" ref="L26:L36">K26/$K$40</f>
        <v>0.03964968497897051</v>
      </c>
    </row>
    <row r="27" spans="1:12" ht="15.75" customHeight="1">
      <c r="A27" s="417"/>
      <c r="B27" s="420"/>
      <c r="C27" s="421"/>
      <c r="D27" s="141"/>
      <c r="E27" s="141"/>
      <c r="F27" s="143"/>
      <c r="G27" s="143"/>
      <c r="H27" s="144">
        <f aca="true" t="shared" si="13" ref="H27:I27">$K26*H26</f>
        <v>42947.245</v>
      </c>
      <c r="I27" s="144">
        <f t="shared" si="13"/>
        <v>42947.245</v>
      </c>
      <c r="J27" s="143"/>
      <c r="K27" s="373"/>
      <c r="L27" s="424"/>
    </row>
    <row r="28" spans="1:12" ht="15.75" customHeight="1">
      <c r="A28" s="416">
        <f>'PLAN.ORÇ'!A211</f>
        <v>9</v>
      </c>
      <c r="B28" s="418" t="str">
        <f>'PLAN.ORÇ'!D211</f>
        <v>PLAYGROUND</v>
      </c>
      <c r="C28" s="419"/>
      <c r="D28" s="141"/>
      <c r="E28" s="141"/>
      <c r="F28" s="143"/>
      <c r="G28" s="140"/>
      <c r="H28" s="140"/>
      <c r="I28" s="140"/>
      <c r="J28" s="139">
        <v>1</v>
      </c>
      <c r="K28" s="422">
        <f>'PLAN.ORÇ'!I211</f>
        <v>59810</v>
      </c>
      <c r="L28" s="423">
        <f aca="true" t="shared" si="14" ref="L28">K28/$K$40</f>
        <v>0.027608844974715215</v>
      </c>
    </row>
    <row r="29" spans="1:12" ht="15.75" customHeight="1">
      <c r="A29" s="417"/>
      <c r="B29" s="420"/>
      <c r="C29" s="421"/>
      <c r="D29" s="141"/>
      <c r="E29" s="141"/>
      <c r="F29" s="143"/>
      <c r="G29" s="143"/>
      <c r="H29" s="143"/>
      <c r="I29" s="143"/>
      <c r="J29" s="144">
        <f aca="true" t="shared" si="15" ref="J29">$K28*J28</f>
        <v>59810</v>
      </c>
      <c r="K29" s="373"/>
      <c r="L29" s="424"/>
    </row>
    <row r="30" spans="1:12" ht="15.75" customHeight="1">
      <c r="A30" s="416">
        <f>'PLAN.ORÇ'!A221</f>
        <v>10</v>
      </c>
      <c r="B30" s="418" t="str">
        <f>'PLAN.ORÇ'!D221</f>
        <v>URBANIZAÇÃO</v>
      </c>
      <c r="C30" s="419"/>
      <c r="D30" s="141"/>
      <c r="E30" s="141"/>
      <c r="F30" s="143"/>
      <c r="G30" s="143"/>
      <c r="H30" s="143"/>
      <c r="I30" s="143"/>
      <c r="J30" s="139">
        <v>1</v>
      </c>
      <c r="K30" s="422">
        <f>'PLAN.ORÇ'!I221</f>
        <v>92295.22</v>
      </c>
      <c r="L30" s="423">
        <f aca="true" t="shared" si="16" ref="L30">K30/$K$40</f>
        <v>0.04260432069699441</v>
      </c>
    </row>
    <row r="31" spans="1:14" ht="15.75" customHeight="1">
      <c r="A31" s="417"/>
      <c r="B31" s="420"/>
      <c r="C31" s="421"/>
      <c r="D31" s="141"/>
      <c r="E31" s="141"/>
      <c r="F31" s="143"/>
      <c r="G31" s="143"/>
      <c r="H31" s="143"/>
      <c r="I31" s="143"/>
      <c r="J31" s="144">
        <f>$K30*J30</f>
        <v>92295.22</v>
      </c>
      <c r="K31" s="373"/>
      <c r="L31" s="424"/>
      <c r="N31" s="145">
        <f>1900000/3</f>
        <v>633333.3333333334</v>
      </c>
    </row>
    <row r="32" spans="1:12" ht="15.75" customHeight="1">
      <c r="A32" s="416">
        <f>'PLAN.ORÇ'!A230</f>
        <v>11</v>
      </c>
      <c r="B32" s="418" t="str">
        <f>'PLAN.ORÇ'!D230</f>
        <v>QUADRA POLIESPORTIVA</v>
      </c>
      <c r="C32" s="419"/>
      <c r="D32" s="141"/>
      <c r="E32" s="141"/>
      <c r="F32" s="143"/>
      <c r="G32" s="143"/>
      <c r="H32" s="139">
        <v>0.5</v>
      </c>
      <c r="I32" s="139">
        <v>0.5</v>
      </c>
      <c r="J32" s="143"/>
      <c r="K32" s="422">
        <f>'PLAN.ORÇ'!I230</f>
        <v>290538.37</v>
      </c>
      <c r="L32" s="423">
        <f aca="true" t="shared" si="17" ref="L32">K32/$K$40</f>
        <v>0.13411517834035194</v>
      </c>
    </row>
    <row r="33" spans="1:14" ht="15.75" customHeight="1">
      <c r="A33" s="417"/>
      <c r="B33" s="420"/>
      <c r="C33" s="421"/>
      <c r="D33" s="141"/>
      <c r="E33" s="141"/>
      <c r="F33" s="143"/>
      <c r="G33" s="143"/>
      <c r="H33" s="144">
        <f aca="true" t="shared" si="18" ref="H33">$K32*H32</f>
        <v>145269.185</v>
      </c>
      <c r="I33" s="144">
        <f aca="true" t="shared" si="19" ref="I33">$K32*I32</f>
        <v>145269.185</v>
      </c>
      <c r="J33" s="143"/>
      <c r="K33" s="373"/>
      <c r="L33" s="424"/>
      <c r="N33" s="145">
        <f>95000/3</f>
        <v>31666.666666666668</v>
      </c>
    </row>
    <row r="34" spans="1:14" ht="15.75" customHeight="1">
      <c r="A34" s="416">
        <f>'PLAN.ORÇ'!A255</f>
        <v>12</v>
      </c>
      <c r="B34" s="418" t="str">
        <f>'PLAN.ORÇ'!D255</f>
        <v>ACADEMIA AO AR LIVRE</v>
      </c>
      <c r="C34" s="419"/>
      <c r="D34" s="141"/>
      <c r="E34" s="141"/>
      <c r="F34" s="141"/>
      <c r="G34" s="141"/>
      <c r="H34" s="141"/>
      <c r="I34" s="141"/>
      <c r="J34" s="139">
        <v>1</v>
      </c>
      <c r="K34" s="422">
        <f>'PLAN.ORÇ'!I255</f>
        <v>72957.49</v>
      </c>
      <c r="L34" s="423">
        <f>K34/$K$40</f>
        <v>0.03367784703484929</v>
      </c>
      <c r="N34" s="145">
        <f>N31+N33</f>
        <v>665000</v>
      </c>
    </row>
    <row r="35" spans="1:12" ht="15.75" customHeight="1">
      <c r="A35" s="417"/>
      <c r="B35" s="420"/>
      <c r="C35" s="421"/>
      <c r="D35" s="141"/>
      <c r="E35" s="141"/>
      <c r="F35" s="141"/>
      <c r="G35" s="141"/>
      <c r="H35" s="141"/>
      <c r="I35" s="141"/>
      <c r="J35" s="144">
        <f aca="true" t="shared" si="20" ref="J35">$K34*J34</f>
        <v>72957.49</v>
      </c>
      <c r="K35" s="373"/>
      <c r="L35" s="424"/>
    </row>
    <row r="36" spans="1:14" s="289" customFormat="1" ht="15.75" customHeight="1">
      <c r="A36" s="416">
        <f>'PLAN.ORÇ'!A257</f>
        <v>13</v>
      </c>
      <c r="B36" s="418" t="str">
        <f>'PLAN.ORÇ'!D257</f>
        <v>INSTALAÇÕES ELÉTRICAS</v>
      </c>
      <c r="C36" s="419"/>
      <c r="D36" s="141"/>
      <c r="E36" s="139">
        <v>0.2</v>
      </c>
      <c r="F36" s="139">
        <v>0.2</v>
      </c>
      <c r="G36" s="139">
        <v>0.2</v>
      </c>
      <c r="H36" s="139">
        <v>0.2</v>
      </c>
      <c r="I36" s="139">
        <v>0.2</v>
      </c>
      <c r="J36" s="141"/>
      <c r="K36" s="422">
        <f>'PLAN.ORÇ'!I257</f>
        <v>362943.91</v>
      </c>
      <c r="L36" s="423">
        <f t="shared" si="12"/>
        <v>0.1675382401890485</v>
      </c>
      <c r="N36" s="145">
        <f>N33+N35</f>
        <v>31666.666666666668</v>
      </c>
    </row>
    <row r="37" spans="1:12" s="289" customFormat="1" ht="15.75" customHeight="1">
      <c r="A37" s="417"/>
      <c r="B37" s="420"/>
      <c r="C37" s="421"/>
      <c r="D37" s="141"/>
      <c r="E37" s="144">
        <f aca="true" t="shared" si="21" ref="E37:I37">$K36*E36</f>
        <v>72588.78199999999</v>
      </c>
      <c r="F37" s="144">
        <f t="shared" si="21"/>
        <v>72588.78199999999</v>
      </c>
      <c r="G37" s="144">
        <f t="shared" si="21"/>
        <v>72588.78199999999</v>
      </c>
      <c r="H37" s="144">
        <f t="shared" si="21"/>
        <v>72588.78199999999</v>
      </c>
      <c r="I37" s="144">
        <f t="shared" si="21"/>
        <v>72588.78199999999</v>
      </c>
      <c r="J37" s="141"/>
      <c r="K37" s="373"/>
      <c r="L37" s="424"/>
    </row>
    <row r="38" spans="1:14" s="289" customFormat="1" ht="15.75" customHeight="1">
      <c r="A38" s="416">
        <f>'PLAN.ORÇ'!A322</f>
        <v>14</v>
      </c>
      <c r="B38" s="418" t="str">
        <f>'PLAN.ORÇ'!D322</f>
        <v>SERVIÇOS COMPLEMENTARES</v>
      </c>
      <c r="C38" s="419"/>
      <c r="D38" s="139">
        <v>1</v>
      </c>
      <c r="E38" s="348"/>
      <c r="F38" s="348"/>
      <c r="G38" s="348"/>
      <c r="H38" s="348"/>
      <c r="I38" s="348"/>
      <c r="J38" s="348"/>
      <c r="K38" s="422">
        <f>'PLAN.ORÇ'!I322</f>
        <v>51527.95</v>
      </c>
      <c r="L38" s="423">
        <f>K38/$K$40</f>
        <v>0.02378577467672424</v>
      </c>
      <c r="N38" s="145">
        <f>N35+N37</f>
        <v>0</v>
      </c>
    </row>
    <row r="39" spans="1:12" s="289" customFormat="1" ht="15.75" customHeight="1">
      <c r="A39" s="417"/>
      <c r="B39" s="420"/>
      <c r="C39" s="421"/>
      <c r="D39" s="144">
        <f aca="true" t="shared" si="22" ref="D39">$K38*D38</f>
        <v>51527.95</v>
      </c>
      <c r="E39" s="349"/>
      <c r="F39" s="349"/>
      <c r="G39" s="349"/>
      <c r="H39" s="349"/>
      <c r="I39" s="349"/>
      <c r="J39" s="349"/>
      <c r="K39" s="373"/>
      <c r="L39" s="424"/>
    </row>
    <row r="40" spans="1:12" ht="15.75" customHeight="1">
      <c r="A40" s="425" t="s">
        <v>437</v>
      </c>
      <c r="B40" s="377"/>
      <c r="C40" s="375"/>
      <c r="D40" s="146">
        <f>SUM(D13,D17,D19,D21,D23,D25,D27,D29,D31,D33,D35,D15,D39,D37)</f>
        <v>164878.796</v>
      </c>
      <c r="E40" s="146">
        <f>SUM(E13,E17,E19,E21,E23,E25,E27,E29,E31,E33,E35,E15,E39,E37)</f>
        <v>274461.3698</v>
      </c>
      <c r="F40" s="146">
        <f>SUM(F13,F17,F19,F21,F23,F25,F27,F29,F31,F33,F35,F15,F37,F39)</f>
        <v>295353.3218</v>
      </c>
      <c r="G40" s="146">
        <f>SUM(G13,G17,G19,G21,G23,G25,G27,G29,G31,G33,G35,G15,G37,G39)</f>
        <v>360468.6242</v>
      </c>
      <c r="H40" s="146">
        <f>SUM(H13,H17,H19,H21,H23,H25,H27,H29,H31,H33,H35,H15,H37,H39)</f>
        <v>387029.96369999996</v>
      </c>
      <c r="I40" s="146">
        <f>SUM(I13,I17,I19,I21,I23,I25,I27,I29,I31,I33,I35,I15,I37,I39)</f>
        <v>402651.04169999994</v>
      </c>
      <c r="J40" s="146">
        <f>SUM(J13,J17,J19,J21,J23,J25,J27,J29,J31,J33,J35,J15,J37,J39)</f>
        <v>281491.6228</v>
      </c>
      <c r="K40" s="429">
        <f>SUM(K12:K39)</f>
        <v>2166334.74</v>
      </c>
      <c r="L40" s="432">
        <f>SUM(L12:L39)</f>
        <v>0.9999999999999998</v>
      </c>
    </row>
    <row r="41" spans="1:12" ht="15.75" customHeight="1">
      <c r="A41" s="425" t="s">
        <v>438</v>
      </c>
      <c r="B41" s="377"/>
      <c r="C41" s="375"/>
      <c r="D41" s="147">
        <f aca="true" t="shared" si="23" ref="D41:J41">(D40)/($K40)</f>
        <v>0.07610956559742009</v>
      </c>
      <c r="E41" s="147">
        <f t="shared" si="23"/>
        <v>0.12669388748296578</v>
      </c>
      <c r="F41" s="147">
        <f t="shared" si="23"/>
        <v>0.1363378042859618</v>
      </c>
      <c r="G41" s="147">
        <f t="shared" si="23"/>
        <v>0.16639562554400064</v>
      </c>
      <c r="H41" s="147">
        <f t="shared" si="23"/>
        <v>0.17865658365428785</v>
      </c>
      <c r="I41" s="147">
        <f t="shared" si="23"/>
        <v>0.18586741663940629</v>
      </c>
      <c r="J41" s="147">
        <f t="shared" si="23"/>
        <v>0.12993911679595738</v>
      </c>
      <c r="K41" s="430"/>
      <c r="L41" s="433"/>
    </row>
    <row r="42" spans="1:12" ht="15.75" customHeight="1">
      <c r="A42" s="425" t="s">
        <v>439</v>
      </c>
      <c r="B42" s="377"/>
      <c r="C42" s="375"/>
      <c r="D42" s="146">
        <f>D40</f>
        <v>164878.796</v>
      </c>
      <c r="E42" s="146">
        <f aca="true" t="shared" si="24" ref="E42:J42">E40+D42</f>
        <v>439340.16579999996</v>
      </c>
      <c r="F42" s="146">
        <f t="shared" si="24"/>
        <v>734693.4875999999</v>
      </c>
      <c r="G42" s="146">
        <f t="shared" si="24"/>
        <v>1095162.1117999998</v>
      </c>
      <c r="H42" s="146">
        <f t="shared" si="24"/>
        <v>1482192.0754999998</v>
      </c>
      <c r="I42" s="146">
        <f t="shared" si="24"/>
        <v>1884843.1171999997</v>
      </c>
      <c r="J42" s="146">
        <f t="shared" si="24"/>
        <v>2166334.7399999998</v>
      </c>
      <c r="K42" s="430"/>
      <c r="L42" s="433"/>
    </row>
    <row r="43" spans="1:12" ht="15.75" customHeight="1">
      <c r="A43" s="426" t="s">
        <v>440</v>
      </c>
      <c r="B43" s="427"/>
      <c r="C43" s="428"/>
      <c r="D43" s="148">
        <f aca="true" t="shared" si="25" ref="D43:J43">(D42)/($K40)</f>
        <v>0.07610956559742009</v>
      </c>
      <c r="E43" s="148">
        <f t="shared" si="25"/>
        <v>0.20280345308038586</v>
      </c>
      <c r="F43" s="148">
        <f t="shared" si="25"/>
        <v>0.33914125736634765</v>
      </c>
      <c r="G43" s="148">
        <f t="shared" si="25"/>
        <v>0.5055368829103483</v>
      </c>
      <c r="H43" s="148">
        <f t="shared" si="25"/>
        <v>0.6841934665646361</v>
      </c>
      <c r="I43" s="148">
        <f t="shared" si="25"/>
        <v>0.8700608832040424</v>
      </c>
      <c r="J43" s="148">
        <f t="shared" si="25"/>
        <v>0.9999999999999998</v>
      </c>
      <c r="K43" s="431"/>
      <c r="L43" s="43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91">
    <mergeCell ref="K18:K19"/>
    <mergeCell ref="L18:L19"/>
    <mergeCell ref="K14:K15"/>
    <mergeCell ref="L14:L15"/>
    <mergeCell ref="K20:K21"/>
    <mergeCell ref="L20:L21"/>
    <mergeCell ref="K16:K17"/>
    <mergeCell ref="L16:L17"/>
    <mergeCell ref="D10:J10"/>
    <mergeCell ref="K10:K11"/>
    <mergeCell ref="L10:L11"/>
    <mergeCell ref="A5:B5"/>
    <mergeCell ref="A6:B6"/>
    <mergeCell ref="C6:F6"/>
    <mergeCell ref="G6:H6"/>
    <mergeCell ref="I6:L6"/>
    <mergeCell ref="K12:K13"/>
    <mergeCell ref="L12:L13"/>
    <mergeCell ref="A4:B4"/>
    <mergeCell ref="C4:F4"/>
    <mergeCell ref="G4:H4"/>
    <mergeCell ref="I4:L4"/>
    <mergeCell ref="C5:F5"/>
    <mergeCell ref="G5:H5"/>
    <mergeCell ref="I5:L5"/>
    <mergeCell ref="A7:B7"/>
    <mergeCell ref="A10:A11"/>
    <mergeCell ref="B10:C11"/>
    <mergeCell ref="A12:A13"/>
    <mergeCell ref="B12:C13"/>
    <mergeCell ref="C7:L7"/>
    <mergeCell ref="A8:L8"/>
    <mergeCell ref="G3:H3"/>
    <mergeCell ref="I3:L3"/>
    <mergeCell ref="A1:L1"/>
    <mergeCell ref="A2:B2"/>
    <mergeCell ref="C2:F2"/>
    <mergeCell ref="G2:H2"/>
    <mergeCell ref="I2:L2"/>
    <mergeCell ref="A3:B3"/>
    <mergeCell ref="C3:F3"/>
    <mergeCell ref="K40:K43"/>
    <mergeCell ref="L40:L43"/>
    <mergeCell ref="K22:K23"/>
    <mergeCell ref="K24:K25"/>
    <mergeCell ref="L24:L25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  <mergeCell ref="L22:L23"/>
    <mergeCell ref="A40:C40"/>
    <mergeCell ref="A41:C41"/>
    <mergeCell ref="A42:C42"/>
    <mergeCell ref="A43:C43"/>
    <mergeCell ref="A20:A21"/>
    <mergeCell ref="B20:C21"/>
    <mergeCell ref="A22:A23"/>
    <mergeCell ref="B22:C23"/>
    <mergeCell ref="A24:A25"/>
    <mergeCell ref="B24:C25"/>
    <mergeCell ref="B26:C27"/>
    <mergeCell ref="A32:A33"/>
    <mergeCell ref="A34:A35"/>
    <mergeCell ref="B28:C29"/>
    <mergeCell ref="B30:C31"/>
    <mergeCell ref="B32:C33"/>
    <mergeCell ref="B34:C35"/>
    <mergeCell ref="A14:A15"/>
    <mergeCell ref="B14:C15"/>
    <mergeCell ref="A26:A27"/>
    <mergeCell ref="A28:A29"/>
    <mergeCell ref="A30:A31"/>
    <mergeCell ref="A16:A17"/>
    <mergeCell ref="B16:C17"/>
    <mergeCell ref="A18:A19"/>
    <mergeCell ref="B18:C19"/>
    <mergeCell ref="A36:A37"/>
    <mergeCell ref="B36:C37"/>
    <mergeCell ref="K36:K37"/>
    <mergeCell ref="L36:L37"/>
    <mergeCell ref="A38:A39"/>
    <mergeCell ref="B38:C39"/>
    <mergeCell ref="K38:K39"/>
    <mergeCell ref="L38:L39"/>
  </mergeCells>
  <printOptions horizontalCentered="1"/>
  <pageMargins left="0.5118110236220472" right="0.5118110236220472" top="0.48" bottom="0.29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84"/>
  <sheetViews>
    <sheetView view="pageBreakPreview" zoomScale="60" workbookViewId="0" topLeftCell="A1">
      <selection activeCell="D123" sqref="D123"/>
    </sheetView>
  </sheetViews>
  <sheetFormatPr defaultColWidth="14.421875" defaultRowHeight="15" customHeight="1"/>
  <cols>
    <col min="1" max="1" width="14.140625" style="0" customWidth="1"/>
    <col min="2" max="2" width="8.7109375" style="0" customWidth="1"/>
    <col min="3" max="3" width="41.7109375" style="0" customWidth="1"/>
    <col min="4" max="4" width="8.7109375" style="0" customWidth="1"/>
    <col min="5" max="5" width="9.57421875" style="0" customWidth="1"/>
    <col min="6" max="6" width="12.28125" style="0" customWidth="1"/>
    <col min="7" max="7" width="14.00390625" style="0" customWidth="1"/>
    <col min="8" max="26" width="8.7109375" style="0" customWidth="1"/>
  </cols>
  <sheetData>
    <row r="1" spans="1:8" ht="6" customHeight="1">
      <c r="A1" s="462"/>
      <c r="B1" s="463"/>
      <c r="C1" s="463"/>
      <c r="D1" s="463"/>
      <c r="E1" s="463"/>
      <c r="F1" s="463"/>
      <c r="G1" s="463"/>
      <c r="H1" s="464"/>
    </row>
    <row r="2" spans="1:7" ht="15">
      <c r="A2" s="260" t="s">
        <v>0</v>
      </c>
      <c r="B2" s="465"/>
      <c r="C2" s="375"/>
      <c r="D2" s="466" t="s">
        <v>1</v>
      </c>
      <c r="E2" s="375"/>
      <c r="F2" s="467" t="str">
        <f>'PLAN.ORÇ'!G2</f>
        <v>MOJUI DOS CAMPOS - PA</v>
      </c>
      <c r="G2" s="397"/>
    </row>
    <row r="3" spans="1:7" ht="15">
      <c r="A3" s="260" t="s">
        <v>2</v>
      </c>
      <c r="B3" s="465"/>
      <c r="C3" s="375"/>
      <c r="D3" s="468" t="s">
        <v>18</v>
      </c>
      <c r="E3" s="375"/>
      <c r="F3" s="467" t="str">
        <f>'PLAN.ORÇ'!G3</f>
        <v>ANA PRISCILA AMIN</v>
      </c>
      <c r="G3" s="397"/>
    </row>
    <row r="4" spans="1:7" ht="15">
      <c r="A4" s="260" t="s">
        <v>4</v>
      </c>
      <c r="B4" s="261"/>
      <c r="C4" s="262"/>
      <c r="D4" s="468" t="s">
        <v>5</v>
      </c>
      <c r="E4" s="375"/>
      <c r="F4" s="469" t="str">
        <f>'PLAN.ORÇ'!G4</f>
        <v>CAU: 266266-3/PA</v>
      </c>
      <c r="G4" s="397"/>
    </row>
    <row r="5" spans="1:7" ht="15">
      <c r="A5" s="260" t="s">
        <v>6</v>
      </c>
      <c r="B5" s="261" t="str">
        <f>'PLAN.ORÇ'!C5</f>
        <v>PREFEITURA MUNICIPAL DE MOJUI DOS CAMPOS</v>
      </c>
      <c r="C5" s="262"/>
      <c r="D5" s="466" t="s">
        <v>7</v>
      </c>
      <c r="E5" s="375"/>
      <c r="F5" s="23">
        <f>'PLAN.ORÇ'!G5</f>
        <v>0.2881986483454233</v>
      </c>
      <c r="G5" s="263"/>
    </row>
    <row r="6" spans="1:7" ht="24.75" customHeight="1">
      <c r="A6" s="470" t="s">
        <v>8</v>
      </c>
      <c r="B6" s="471" t="str">
        <f>'PLAN.ORÇ'!C6</f>
        <v>PA - 431</v>
      </c>
      <c r="C6" s="419"/>
      <c r="D6" s="472" t="s">
        <v>9</v>
      </c>
      <c r="E6" s="419"/>
      <c r="F6" s="473" t="str">
        <f>'PLAN.ORÇ'!G6</f>
        <v>SINAPI - ABRIL 2022 - DESONERADO / SEDOP - MAIO 2022 - SEINFRA 0.27.1 DESONERADO</v>
      </c>
      <c r="G6" s="474"/>
    </row>
    <row r="7" spans="1:7" ht="23.25" customHeight="1">
      <c r="A7" s="417"/>
      <c r="B7" s="406"/>
      <c r="C7" s="421"/>
      <c r="D7" s="420"/>
      <c r="E7" s="421"/>
      <c r="F7" s="420"/>
      <c r="G7" s="407"/>
    </row>
    <row r="8" spans="1:7" ht="13.5" customHeight="1">
      <c r="A8" s="260" t="s">
        <v>10</v>
      </c>
      <c r="B8" s="475" t="str">
        <f>'PLAN.ORÇ'!C7</f>
        <v>CONSTRUÇÃO DE UMA PRAÇA NO MUNICÍPIO DE MOJUI DOS CAMPOS - PA</v>
      </c>
      <c r="C8" s="377"/>
      <c r="D8" s="377"/>
      <c r="E8" s="377"/>
      <c r="F8" s="377"/>
      <c r="G8" s="397"/>
    </row>
    <row r="9" spans="1:7" ht="15" customHeight="1">
      <c r="A9" s="476" t="s">
        <v>577</v>
      </c>
      <c r="B9" s="377"/>
      <c r="C9" s="377"/>
      <c r="D9" s="377"/>
      <c r="E9" s="377"/>
      <c r="F9" s="377"/>
      <c r="G9" s="375"/>
    </row>
    <row r="10" spans="1:8" ht="15">
      <c r="A10" s="135"/>
      <c r="B10" s="136"/>
      <c r="C10" s="136"/>
      <c r="D10" s="136"/>
      <c r="E10" s="136"/>
      <c r="F10" s="136"/>
      <c r="G10" s="136"/>
      <c r="H10" s="137"/>
    </row>
    <row r="11" spans="1:11" ht="15">
      <c r="A11" s="264" t="str">
        <f>'PLAN.ORÇ'!A94</f>
        <v>5.1.10</v>
      </c>
      <c r="B11" s="154" t="str">
        <f>'PLAN.ORÇ'!B94</f>
        <v>CPU - 001</v>
      </c>
      <c r="C11" s="265" t="str">
        <f>'PLAN.ORÇ'!D94</f>
        <v>CHAFARIZ DE PEDRA PARA JARDIM 1,50 M DE ALTURA E 04 BACIAS</v>
      </c>
      <c r="D11" s="265"/>
      <c r="E11" s="265"/>
      <c r="F11" s="138" t="s">
        <v>442</v>
      </c>
      <c r="G11" s="266" t="s">
        <v>578</v>
      </c>
      <c r="H11" s="131"/>
      <c r="K11" s="134">
        <v>2.61</v>
      </c>
    </row>
    <row r="12" spans="1:11" ht="15">
      <c r="A12" s="267" t="s">
        <v>579</v>
      </c>
      <c r="B12" s="268" t="s">
        <v>482</v>
      </c>
      <c r="C12" s="268" t="s">
        <v>483</v>
      </c>
      <c r="D12" s="268" t="s">
        <v>29</v>
      </c>
      <c r="E12" s="268" t="s">
        <v>580</v>
      </c>
      <c r="F12" s="268" t="s">
        <v>429</v>
      </c>
      <c r="G12" s="268" t="s">
        <v>14</v>
      </c>
      <c r="H12" s="131"/>
      <c r="K12" s="134">
        <v>1.1</v>
      </c>
    </row>
    <row r="13" spans="1:8" ht="24">
      <c r="A13" s="477" t="s">
        <v>420</v>
      </c>
      <c r="B13" s="375"/>
      <c r="C13" s="35" t="str">
        <f>COTAÇÃO!C12</f>
        <v>CHAFARIZ DE PEDRA PARA JARDIM 1,50 M DE ALTURA E 04 BACIAS</v>
      </c>
      <c r="D13" s="52" t="s">
        <v>578</v>
      </c>
      <c r="E13" s="53">
        <v>1</v>
      </c>
      <c r="F13" s="269">
        <v>1700</v>
      </c>
      <c r="G13" s="39">
        <f aca="true" t="shared" si="0" ref="G13:G14">ROUND(E13*F13,2)</f>
        <v>1700</v>
      </c>
      <c r="H13" s="131"/>
    </row>
    <row r="14" spans="1:8" ht="24">
      <c r="A14" s="270" t="s">
        <v>54</v>
      </c>
      <c r="B14" s="52">
        <v>88316</v>
      </c>
      <c r="C14" s="35" t="s">
        <v>581</v>
      </c>
      <c r="D14" s="52" t="s">
        <v>582</v>
      </c>
      <c r="E14" s="53">
        <v>0.3</v>
      </c>
      <c r="F14" s="269">
        <v>17.09</v>
      </c>
      <c r="G14" s="39">
        <f t="shared" si="0"/>
        <v>5.13</v>
      </c>
      <c r="H14" s="131"/>
    </row>
    <row r="15" spans="1:8" ht="14.25" customHeight="1">
      <c r="A15" s="454" t="s">
        <v>14</v>
      </c>
      <c r="B15" s="377"/>
      <c r="C15" s="377"/>
      <c r="D15" s="377"/>
      <c r="E15" s="377"/>
      <c r="F15" s="375"/>
      <c r="G15" s="271">
        <f>SUM(G13:G14)</f>
        <v>1705.13</v>
      </c>
      <c r="H15" s="131"/>
    </row>
    <row r="16" spans="1:8" ht="15">
      <c r="A16" s="130"/>
      <c r="B16" s="272"/>
      <c r="C16" s="272"/>
      <c r="D16" s="272"/>
      <c r="E16" s="272"/>
      <c r="F16" s="272"/>
      <c r="G16" s="272"/>
      <c r="H16" s="131"/>
    </row>
    <row r="17" spans="1:8" ht="15">
      <c r="A17" s="273" t="e">
        <f>'PLAN.ORÇ'!#REF!</f>
        <v>#REF!</v>
      </c>
      <c r="B17" s="154" t="s">
        <v>583</v>
      </c>
      <c r="C17" s="265" t="s">
        <v>584</v>
      </c>
      <c r="D17" s="265"/>
      <c r="E17" s="265"/>
      <c r="F17" s="138" t="s">
        <v>442</v>
      </c>
      <c r="G17" s="266" t="s">
        <v>578</v>
      </c>
      <c r="H17" s="131"/>
    </row>
    <row r="18" spans="1:8" ht="15">
      <c r="A18" s="267" t="s">
        <v>579</v>
      </c>
      <c r="B18" s="268" t="s">
        <v>482</v>
      </c>
      <c r="C18" s="268" t="s">
        <v>483</v>
      </c>
      <c r="D18" s="268" t="s">
        <v>29</v>
      </c>
      <c r="E18" s="268" t="s">
        <v>580</v>
      </c>
      <c r="F18" s="268" t="s">
        <v>429</v>
      </c>
      <c r="G18" s="268" t="s">
        <v>14</v>
      </c>
      <c r="H18" s="131"/>
    </row>
    <row r="19" spans="1:8" ht="22.5" customHeight="1">
      <c r="A19" s="127" t="s">
        <v>585</v>
      </c>
      <c r="B19" s="274" t="s">
        <v>586</v>
      </c>
      <c r="C19" s="35" t="s">
        <v>587</v>
      </c>
      <c r="D19" s="52" t="s">
        <v>588</v>
      </c>
      <c r="E19" s="53">
        <v>1</v>
      </c>
      <c r="F19" s="269">
        <v>162.83</v>
      </c>
      <c r="G19" s="39">
        <f aca="true" t="shared" si="1" ref="G19:G21">ROUND(E19*F19,2)</f>
        <v>162.83</v>
      </c>
      <c r="H19" s="131"/>
    </row>
    <row r="20" spans="1:8" ht="22.5" customHeight="1">
      <c r="A20" s="270" t="s">
        <v>54</v>
      </c>
      <c r="B20" s="52">
        <v>88262</v>
      </c>
      <c r="C20" s="35" t="s">
        <v>589</v>
      </c>
      <c r="D20" s="52" t="s">
        <v>582</v>
      </c>
      <c r="E20" s="53">
        <v>2.55</v>
      </c>
      <c r="F20" s="269">
        <v>21.07</v>
      </c>
      <c r="G20" s="39">
        <f t="shared" si="1"/>
        <v>53.73</v>
      </c>
      <c r="H20" s="131"/>
    </row>
    <row r="21" spans="1:8" ht="22.5" customHeight="1">
      <c r="A21" s="270" t="s">
        <v>54</v>
      </c>
      <c r="B21" s="52">
        <v>88316</v>
      </c>
      <c r="C21" s="35" t="s">
        <v>581</v>
      </c>
      <c r="D21" s="52" t="s">
        <v>582</v>
      </c>
      <c r="E21" s="53">
        <v>2.55</v>
      </c>
      <c r="F21" s="269">
        <v>17.09</v>
      </c>
      <c r="G21" s="39">
        <f t="shared" si="1"/>
        <v>43.58</v>
      </c>
      <c r="H21" s="131"/>
    </row>
    <row r="22" spans="1:8" ht="14.25" customHeight="1">
      <c r="A22" s="454" t="s">
        <v>14</v>
      </c>
      <c r="B22" s="377"/>
      <c r="C22" s="377"/>
      <c r="D22" s="377"/>
      <c r="E22" s="377"/>
      <c r="F22" s="375"/>
      <c r="G22" s="271">
        <f>SUM(G19:G21)</f>
        <v>260.14</v>
      </c>
      <c r="H22" s="131"/>
    </row>
    <row r="23" ht="15.75" customHeight="1"/>
    <row r="24" spans="1:7" ht="15.75" customHeight="1">
      <c r="A24" s="273" t="e">
        <f>'PLAN.ORÇ'!#REF!</f>
        <v>#REF!</v>
      </c>
      <c r="B24" s="154" t="s">
        <v>590</v>
      </c>
      <c r="C24" s="265" t="s">
        <v>591</v>
      </c>
      <c r="D24" s="265"/>
      <c r="E24" s="265"/>
      <c r="F24" s="138" t="s">
        <v>442</v>
      </c>
      <c r="G24" s="266" t="s">
        <v>588</v>
      </c>
    </row>
    <row r="25" spans="1:7" ht="15.75" customHeight="1">
      <c r="A25" s="267" t="s">
        <v>579</v>
      </c>
      <c r="B25" s="268" t="s">
        <v>482</v>
      </c>
      <c r="C25" s="268" t="s">
        <v>483</v>
      </c>
      <c r="D25" s="268" t="s">
        <v>29</v>
      </c>
      <c r="E25" s="268" t="s">
        <v>580</v>
      </c>
      <c r="F25" s="268" t="s">
        <v>429</v>
      </c>
      <c r="G25" s="268" t="s">
        <v>14</v>
      </c>
    </row>
    <row r="26" spans="1:7" ht="35.25" customHeight="1">
      <c r="A26" s="127" t="s">
        <v>592</v>
      </c>
      <c r="B26" s="274">
        <v>5002</v>
      </c>
      <c r="C26" s="35" t="s">
        <v>593</v>
      </c>
      <c r="D26" s="52" t="s">
        <v>588</v>
      </c>
      <c r="E26" s="53">
        <v>1</v>
      </c>
      <c r="F26" s="269">
        <v>409.73</v>
      </c>
      <c r="G26" s="39">
        <f aca="true" t="shared" si="2" ref="G26:G28">ROUND(E26*F26,2)</f>
        <v>409.73</v>
      </c>
    </row>
    <row r="27" spans="1:7" ht="35.25" customHeight="1">
      <c r="A27" s="270" t="s">
        <v>54</v>
      </c>
      <c r="B27" s="52">
        <v>88262</v>
      </c>
      <c r="C27" s="35" t="s">
        <v>589</v>
      </c>
      <c r="D27" s="52" t="s">
        <v>582</v>
      </c>
      <c r="E27" s="53">
        <v>1.5</v>
      </c>
      <c r="F27" s="269">
        <v>21.07</v>
      </c>
      <c r="G27" s="39">
        <f t="shared" si="2"/>
        <v>31.61</v>
      </c>
    </row>
    <row r="28" spans="1:7" ht="15.75" customHeight="1">
      <c r="A28" s="270" t="s">
        <v>54</v>
      </c>
      <c r="B28" s="52">
        <v>88316</v>
      </c>
      <c r="C28" s="35" t="s">
        <v>581</v>
      </c>
      <c r="D28" s="52" t="s">
        <v>582</v>
      </c>
      <c r="E28" s="53">
        <v>0.5</v>
      </c>
      <c r="F28" s="269">
        <v>17.09</v>
      </c>
      <c r="G28" s="39">
        <f t="shared" si="2"/>
        <v>8.55</v>
      </c>
    </row>
    <row r="29" spans="1:7" ht="14.25" customHeight="1">
      <c r="A29" s="454" t="s">
        <v>14</v>
      </c>
      <c r="B29" s="377"/>
      <c r="C29" s="377"/>
      <c r="D29" s="377"/>
      <c r="E29" s="377"/>
      <c r="F29" s="375"/>
      <c r="G29" s="271">
        <f>SUM(G26:G28)</f>
        <v>449.89000000000004</v>
      </c>
    </row>
    <row r="30" ht="15.75" customHeight="1"/>
    <row r="31" spans="1:7" ht="49.5" customHeight="1">
      <c r="A31" s="133" t="e">
        <f>'PLAN.ORÇ'!#REF!</f>
        <v>#REF!</v>
      </c>
      <c r="B31" s="154" t="s">
        <v>594</v>
      </c>
      <c r="C31" s="455" t="s">
        <v>595</v>
      </c>
      <c r="D31" s="377"/>
      <c r="E31" s="375"/>
      <c r="F31" s="138" t="s">
        <v>442</v>
      </c>
      <c r="G31" s="154" t="s">
        <v>578</v>
      </c>
    </row>
    <row r="32" spans="1:7" ht="15.75" customHeight="1">
      <c r="A32" s="267" t="s">
        <v>579</v>
      </c>
      <c r="B32" s="268" t="s">
        <v>482</v>
      </c>
      <c r="C32" s="268" t="s">
        <v>483</v>
      </c>
      <c r="D32" s="268" t="s">
        <v>29</v>
      </c>
      <c r="E32" s="268" t="s">
        <v>580</v>
      </c>
      <c r="F32" s="268" t="s">
        <v>429</v>
      </c>
      <c r="G32" s="268" t="s">
        <v>14</v>
      </c>
    </row>
    <row r="33" spans="1:7" ht="36" customHeight="1">
      <c r="A33" s="52" t="s">
        <v>54</v>
      </c>
      <c r="B33" s="52">
        <v>86906</v>
      </c>
      <c r="C33" s="35" t="s">
        <v>596</v>
      </c>
      <c r="D33" s="52" t="s">
        <v>578</v>
      </c>
      <c r="E33" s="53">
        <v>2</v>
      </c>
      <c r="F33" s="269">
        <v>52.46</v>
      </c>
      <c r="G33" s="39">
        <f aca="true" t="shared" si="3" ref="G33:G42">ROUND(E33*F33,2)</f>
        <v>104.92</v>
      </c>
    </row>
    <row r="34" spans="1:7" ht="36" customHeight="1">
      <c r="A34" s="52" t="s">
        <v>54</v>
      </c>
      <c r="B34" s="52">
        <v>86938</v>
      </c>
      <c r="C34" s="35" t="s">
        <v>597</v>
      </c>
      <c r="D34" s="52" t="s">
        <v>578</v>
      </c>
      <c r="E34" s="53">
        <v>2</v>
      </c>
      <c r="F34" s="269">
        <v>406.03</v>
      </c>
      <c r="G34" s="39">
        <f t="shared" si="3"/>
        <v>812.06</v>
      </c>
    </row>
    <row r="35" spans="1:7" ht="36" customHeight="1">
      <c r="A35" s="52" t="s">
        <v>54</v>
      </c>
      <c r="B35" s="52">
        <v>86884</v>
      </c>
      <c r="C35" s="35" t="s">
        <v>598</v>
      </c>
      <c r="D35" s="52" t="s">
        <v>578</v>
      </c>
      <c r="E35" s="53">
        <v>2</v>
      </c>
      <c r="F35" s="269">
        <v>8.3</v>
      </c>
      <c r="G35" s="39">
        <f t="shared" si="3"/>
        <v>16.6</v>
      </c>
    </row>
    <row r="36" spans="1:7" ht="15.75" customHeight="1">
      <c r="A36" s="52" t="s">
        <v>599</v>
      </c>
      <c r="B36" s="52">
        <v>4823</v>
      </c>
      <c r="C36" s="35" t="s">
        <v>600</v>
      </c>
      <c r="D36" s="52" t="s">
        <v>601</v>
      </c>
      <c r="E36" s="53">
        <v>0.8228</v>
      </c>
      <c r="F36" s="269">
        <v>48.4</v>
      </c>
      <c r="G36" s="39">
        <f t="shared" si="3"/>
        <v>39.82</v>
      </c>
    </row>
    <row r="37" spans="1:7" ht="39.75" customHeight="1">
      <c r="A37" s="52" t="s">
        <v>599</v>
      </c>
      <c r="B37" s="52">
        <v>7568</v>
      </c>
      <c r="C37" s="35" t="s">
        <v>602</v>
      </c>
      <c r="D37" s="52" t="s">
        <v>578</v>
      </c>
      <c r="E37" s="53">
        <v>9</v>
      </c>
      <c r="F37" s="269">
        <v>1.1</v>
      </c>
      <c r="G37" s="39">
        <f t="shared" si="3"/>
        <v>9.9</v>
      </c>
    </row>
    <row r="38" spans="1:7" ht="39.75" customHeight="1">
      <c r="A38" s="52" t="s">
        <v>599</v>
      </c>
      <c r="B38" s="52">
        <v>11693</v>
      </c>
      <c r="C38" s="35" t="s">
        <v>603</v>
      </c>
      <c r="D38" s="52" t="s">
        <v>588</v>
      </c>
      <c r="E38" s="53">
        <v>1.05</v>
      </c>
      <c r="F38" s="269">
        <v>167.65</v>
      </c>
      <c r="G38" s="39">
        <f t="shared" si="3"/>
        <v>176.03</v>
      </c>
    </row>
    <row r="39" spans="1:7" ht="15.75" customHeight="1">
      <c r="A39" s="52" t="s">
        <v>599</v>
      </c>
      <c r="B39" s="52">
        <v>37329</v>
      </c>
      <c r="C39" s="35" t="s">
        <v>604</v>
      </c>
      <c r="D39" s="52">
        <v>0.0211</v>
      </c>
      <c r="E39" s="275">
        <v>0.0422</v>
      </c>
      <c r="F39" s="269">
        <v>86.57</v>
      </c>
      <c r="G39" s="39">
        <f t="shared" si="3"/>
        <v>3.65</v>
      </c>
    </row>
    <row r="40" spans="1:7" ht="29.25" customHeight="1">
      <c r="A40" s="52" t="s">
        <v>599</v>
      </c>
      <c r="B40" s="52">
        <v>37591</v>
      </c>
      <c r="C40" s="35" t="s">
        <v>605</v>
      </c>
      <c r="D40" s="52" t="s">
        <v>578</v>
      </c>
      <c r="E40" s="53">
        <v>3</v>
      </c>
      <c r="F40" s="269">
        <v>25.94</v>
      </c>
      <c r="G40" s="39">
        <f t="shared" si="3"/>
        <v>77.82</v>
      </c>
    </row>
    <row r="41" spans="1:7" ht="29.25" customHeight="1">
      <c r="A41" s="52" t="s">
        <v>54</v>
      </c>
      <c r="B41" s="52">
        <v>88274</v>
      </c>
      <c r="C41" s="35" t="s">
        <v>606</v>
      </c>
      <c r="D41" s="52" t="s">
        <v>582</v>
      </c>
      <c r="E41" s="53">
        <v>1.8</v>
      </c>
      <c r="F41" s="269">
        <v>21.91</v>
      </c>
      <c r="G41" s="39">
        <f t="shared" si="3"/>
        <v>39.44</v>
      </c>
    </row>
    <row r="42" spans="1:7" ht="15.75" customHeight="1">
      <c r="A42" s="52" t="s">
        <v>54</v>
      </c>
      <c r="B42" s="52">
        <v>88316</v>
      </c>
      <c r="C42" s="35" t="s">
        <v>581</v>
      </c>
      <c r="D42" s="52" t="s">
        <v>582</v>
      </c>
      <c r="E42" s="53">
        <v>1</v>
      </c>
      <c r="F42" s="269">
        <v>17.09</v>
      </c>
      <c r="G42" s="39">
        <f t="shared" si="3"/>
        <v>17.09</v>
      </c>
    </row>
    <row r="43" spans="1:7" ht="14.25" customHeight="1">
      <c r="A43" s="454" t="s">
        <v>14</v>
      </c>
      <c r="B43" s="377"/>
      <c r="C43" s="377"/>
      <c r="D43" s="377"/>
      <c r="E43" s="377"/>
      <c r="F43" s="375"/>
      <c r="G43" s="271">
        <f>SUM(G33:G42)</f>
        <v>1297.33</v>
      </c>
    </row>
    <row r="44" ht="15.75" customHeight="1"/>
    <row r="45" spans="1:7" ht="15.75" customHeight="1">
      <c r="A45" s="276" t="str">
        <f>'PLAN.ORÇ'!A220</f>
        <v>9.3.4</v>
      </c>
      <c r="B45" s="154" t="s">
        <v>607</v>
      </c>
      <c r="C45" s="265" t="s">
        <v>608</v>
      </c>
      <c r="D45" s="265"/>
      <c r="E45" s="265"/>
      <c r="F45" s="138" t="s">
        <v>442</v>
      </c>
      <c r="G45" s="266" t="s">
        <v>578</v>
      </c>
    </row>
    <row r="46" spans="1:7" ht="15.75" customHeight="1">
      <c r="A46" s="267" t="s">
        <v>579</v>
      </c>
      <c r="B46" s="268" t="s">
        <v>482</v>
      </c>
      <c r="C46" s="268" t="s">
        <v>483</v>
      </c>
      <c r="D46" s="268" t="s">
        <v>29</v>
      </c>
      <c r="E46" s="268" t="s">
        <v>580</v>
      </c>
      <c r="F46" s="268" t="s">
        <v>429</v>
      </c>
      <c r="G46" s="268" t="s">
        <v>14</v>
      </c>
    </row>
    <row r="47" spans="1:7" ht="40.5" customHeight="1">
      <c r="A47" s="34" t="s">
        <v>54</v>
      </c>
      <c r="B47" s="52">
        <v>88267</v>
      </c>
      <c r="C47" s="35" t="s">
        <v>609</v>
      </c>
      <c r="D47" s="52" t="s">
        <v>582</v>
      </c>
      <c r="E47" s="277">
        <v>0.352</v>
      </c>
      <c r="F47" s="39">
        <v>20.7</v>
      </c>
      <c r="G47" s="269">
        <f aca="true" t="shared" si="4" ref="G47:G49">ROUND(E47*F47,2)</f>
        <v>7.29</v>
      </c>
    </row>
    <row r="48" spans="1:7" ht="40.5" customHeight="1">
      <c r="A48" s="34" t="s">
        <v>54</v>
      </c>
      <c r="B48" s="52">
        <v>88248</v>
      </c>
      <c r="C48" s="35" t="s">
        <v>610</v>
      </c>
      <c r="D48" s="52" t="s">
        <v>582</v>
      </c>
      <c r="E48" s="277">
        <v>0.52</v>
      </c>
      <c r="F48" s="39">
        <v>16.99</v>
      </c>
      <c r="G48" s="269">
        <f t="shared" si="4"/>
        <v>8.83</v>
      </c>
    </row>
    <row r="49" spans="1:7" ht="15.75" customHeight="1">
      <c r="A49" s="34" t="s">
        <v>420</v>
      </c>
      <c r="B49" s="165"/>
      <c r="C49" s="35" t="s">
        <v>608</v>
      </c>
      <c r="D49" s="52" t="s">
        <v>29</v>
      </c>
      <c r="E49" s="277">
        <v>1</v>
      </c>
      <c r="F49" s="39">
        <v>85.35</v>
      </c>
      <c r="G49" s="269">
        <f t="shared" si="4"/>
        <v>85.35</v>
      </c>
    </row>
    <row r="50" spans="1:7" ht="14.25" customHeight="1">
      <c r="A50" s="454" t="s">
        <v>14</v>
      </c>
      <c r="B50" s="377"/>
      <c r="C50" s="377"/>
      <c r="D50" s="377"/>
      <c r="E50" s="377"/>
      <c r="F50" s="375"/>
      <c r="G50" s="271">
        <f>SUM(G47:G49)</f>
        <v>101.47</v>
      </c>
    </row>
    <row r="51" ht="15.75" customHeight="1"/>
    <row r="52" spans="1:7" ht="15.75" customHeight="1">
      <c r="A52" s="276" t="str">
        <f>'PLAN.ORÇ'!A226</f>
        <v>10.5</v>
      </c>
      <c r="B52" s="154" t="s">
        <v>611</v>
      </c>
      <c r="C52" s="438" t="s">
        <v>612</v>
      </c>
      <c r="D52" s="377"/>
      <c r="E52" s="375"/>
      <c r="F52" s="138" t="s">
        <v>442</v>
      </c>
      <c r="G52" s="266" t="s">
        <v>578</v>
      </c>
    </row>
    <row r="53" spans="1:7" ht="15.75" customHeight="1">
      <c r="A53" s="267" t="s">
        <v>579</v>
      </c>
      <c r="B53" s="268" t="s">
        <v>482</v>
      </c>
      <c r="C53" s="268" t="s">
        <v>483</v>
      </c>
      <c r="D53" s="268" t="s">
        <v>29</v>
      </c>
      <c r="E53" s="268" t="s">
        <v>580</v>
      </c>
      <c r="F53" s="268" t="s">
        <v>429</v>
      </c>
      <c r="G53" s="268" t="s">
        <v>14</v>
      </c>
    </row>
    <row r="54" spans="1:7" ht="35.25" customHeight="1">
      <c r="A54" s="34" t="s">
        <v>585</v>
      </c>
      <c r="B54" s="52" t="s">
        <v>613</v>
      </c>
      <c r="C54" s="35" t="s">
        <v>612</v>
      </c>
      <c r="D54" s="52" t="s">
        <v>578</v>
      </c>
      <c r="E54" s="277">
        <v>1</v>
      </c>
      <c r="F54" s="39">
        <v>926.1</v>
      </c>
      <c r="G54" s="269">
        <f aca="true" t="shared" si="5" ref="G54:G55">ROUND(E54*F54,2)</f>
        <v>926.1</v>
      </c>
    </row>
    <row r="55" spans="1:7" ht="15.75" customHeight="1">
      <c r="A55" s="270" t="s">
        <v>54</v>
      </c>
      <c r="B55" s="52">
        <v>88316</v>
      </c>
      <c r="C55" s="35" t="s">
        <v>581</v>
      </c>
      <c r="D55" s="52" t="s">
        <v>582</v>
      </c>
      <c r="E55" s="53">
        <v>1</v>
      </c>
      <c r="F55" s="269">
        <v>17.09</v>
      </c>
      <c r="G55" s="39">
        <f t="shared" si="5"/>
        <v>17.09</v>
      </c>
    </row>
    <row r="56" spans="1:7" ht="14.25" customHeight="1">
      <c r="A56" s="454" t="s">
        <v>14</v>
      </c>
      <c r="B56" s="377"/>
      <c r="C56" s="377"/>
      <c r="D56" s="377"/>
      <c r="E56" s="377"/>
      <c r="F56" s="375"/>
      <c r="G56" s="271">
        <f>SUM(G54:G55)</f>
        <v>943.19</v>
      </c>
    </row>
    <row r="57" ht="15.75" customHeight="1"/>
    <row r="58" spans="1:7" ht="15.75" customHeight="1">
      <c r="A58" s="273" t="s">
        <v>614</v>
      </c>
      <c r="B58" s="154" t="s">
        <v>615</v>
      </c>
      <c r="C58" s="438" t="s">
        <v>616</v>
      </c>
      <c r="D58" s="377"/>
      <c r="E58" s="375"/>
      <c r="F58" s="138" t="s">
        <v>442</v>
      </c>
      <c r="G58" s="266" t="s">
        <v>578</v>
      </c>
    </row>
    <row r="59" spans="1:7" ht="15.75" customHeight="1">
      <c r="A59" s="267" t="s">
        <v>579</v>
      </c>
      <c r="B59" s="268" t="s">
        <v>482</v>
      </c>
      <c r="C59" s="268" t="s">
        <v>483</v>
      </c>
      <c r="D59" s="268" t="s">
        <v>29</v>
      </c>
      <c r="E59" s="268" t="s">
        <v>580</v>
      </c>
      <c r="F59" s="268" t="s">
        <v>429</v>
      </c>
      <c r="G59" s="268" t="s">
        <v>14</v>
      </c>
    </row>
    <row r="60" spans="1:7" ht="39" customHeight="1">
      <c r="A60" s="34" t="s">
        <v>54</v>
      </c>
      <c r="B60" s="52">
        <v>93358</v>
      </c>
      <c r="C60" s="35" t="s">
        <v>185</v>
      </c>
      <c r="D60" s="52" t="s">
        <v>617</v>
      </c>
      <c r="E60" s="277">
        <v>0.484</v>
      </c>
      <c r="F60" s="39">
        <v>67.6</v>
      </c>
      <c r="G60" s="269">
        <f aca="true" t="shared" si="6" ref="G60:G68">ROUND(E60*F60,2)</f>
        <v>32.72</v>
      </c>
    </row>
    <row r="61" spans="1:7" ht="39" customHeight="1">
      <c r="A61" s="278" t="s">
        <v>54</v>
      </c>
      <c r="B61" s="52">
        <v>102487</v>
      </c>
      <c r="C61" s="35" t="s">
        <v>618</v>
      </c>
      <c r="D61" s="52" t="s">
        <v>617</v>
      </c>
      <c r="E61" s="277">
        <v>0.363</v>
      </c>
      <c r="F61" s="39">
        <v>545.9</v>
      </c>
      <c r="G61" s="269">
        <f t="shared" si="6"/>
        <v>198.16</v>
      </c>
    </row>
    <row r="62" spans="1:7" ht="51.75" customHeight="1">
      <c r="A62" s="278" t="s">
        <v>54</v>
      </c>
      <c r="B62" s="52">
        <v>95956</v>
      </c>
      <c r="C62" s="35" t="s">
        <v>619</v>
      </c>
      <c r="D62" s="52" t="s">
        <v>617</v>
      </c>
      <c r="E62" s="277">
        <v>0.1</v>
      </c>
      <c r="F62" s="39">
        <v>2383.43</v>
      </c>
      <c r="G62" s="269">
        <f t="shared" si="6"/>
        <v>238.34</v>
      </c>
    </row>
    <row r="63" spans="1:7" ht="51.75" customHeight="1">
      <c r="A63" s="278" t="s">
        <v>54</v>
      </c>
      <c r="B63" s="67">
        <v>103323</v>
      </c>
      <c r="C63" s="51" t="s">
        <v>95</v>
      </c>
      <c r="D63" s="52" t="s">
        <v>588</v>
      </c>
      <c r="E63" s="277">
        <v>1.71</v>
      </c>
      <c r="F63" s="279">
        <v>55.4</v>
      </c>
      <c r="G63" s="269">
        <f t="shared" si="6"/>
        <v>94.73</v>
      </c>
    </row>
    <row r="64" spans="1:7" ht="62.25" customHeight="1">
      <c r="A64" s="278" t="s">
        <v>54</v>
      </c>
      <c r="B64" s="67">
        <v>87873</v>
      </c>
      <c r="C64" s="51" t="s">
        <v>97</v>
      </c>
      <c r="D64" s="52" t="s">
        <v>588</v>
      </c>
      <c r="E64" s="277">
        <v>3.42</v>
      </c>
      <c r="F64" s="279">
        <v>5.49</v>
      </c>
      <c r="G64" s="269">
        <f t="shared" si="6"/>
        <v>18.78</v>
      </c>
    </row>
    <row r="65" spans="1:7" ht="70.5" customHeight="1">
      <c r="A65" s="278" t="s">
        <v>54</v>
      </c>
      <c r="B65" s="67">
        <v>87536</v>
      </c>
      <c r="C65" s="51" t="s">
        <v>99</v>
      </c>
      <c r="D65" s="52" t="s">
        <v>588</v>
      </c>
      <c r="E65" s="277">
        <v>3.42</v>
      </c>
      <c r="F65" s="279">
        <v>39.01</v>
      </c>
      <c r="G65" s="269">
        <f t="shared" si="6"/>
        <v>133.41</v>
      </c>
    </row>
    <row r="66" spans="1:7" ht="39" customHeight="1">
      <c r="A66" s="278" t="s">
        <v>620</v>
      </c>
      <c r="B66" s="67">
        <v>6193</v>
      </c>
      <c r="C66" s="51" t="s">
        <v>621</v>
      </c>
      <c r="D66" s="52" t="s">
        <v>622</v>
      </c>
      <c r="E66" s="277">
        <v>6.84</v>
      </c>
      <c r="F66" s="279">
        <v>15.13</v>
      </c>
      <c r="G66" s="269">
        <f t="shared" si="6"/>
        <v>103.49</v>
      </c>
    </row>
    <row r="67" spans="1:7" ht="57.75" customHeight="1">
      <c r="A67" s="278" t="s">
        <v>620</v>
      </c>
      <c r="B67" s="67">
        <v>10478</v>
      </c>
      <c r="C67" s="51" t="s">
        <v>623</v>
      </c>
      <c r="D67" s="52" t="s">
        <v>624</v>
      </c>
      <c r="E67" s="277">
        <v>0.15</v>
      </c>
      <c r="F67" s="279">
        <v>32.76</v>
      </c>
      <c r="G67" s="269">
        <f t="shared" si="6"/>
        <v>4.91</v>
      </c>
    </row>
    <row r="68" spans="1:7" ht="15.75" customHeight="1">
      <c r="A68" s="270" t="s">
        <v>54</v>
      </c>
      <c r="B68" s="52">
        <v>88316</v>
      </c>
      <c r="C68" s="35" t="s">
        <v>581</v>
      </c>
      <c r="D68" s="52" t="s">
        <v>582</v>
      </c>
      <c r="E68" s="53">
        <v>3.5</v>
      </c>
      <c r="F68" s="269">
        <v>17.09</v>
      </c>
      <c r="G68" s="269">
        <f t="shared" si="6"/>
        <v>59.82</v>
      </c>
    </row>
    <row r="69" spans="1:7" ht="15.75" customHeight="1">
      <c r="A69" s="454" t="s">
        <v>14</v>
      </c>
      <c r="B69" s="377"/>
      <c r="C69" s="377"/>
      <c r="D69" s="377"/>
      <c r="E69" s="377"/>
      <c r="F69" s="375"/>
      <c r="G69" s="271">
        <f>SUM(G60:G68)</f>
        <v>884.36</v>
      </c>
    </row>
    <row r="70" ht="15.75" customHeight="1"/>
    <row r="71" spans="1:7" ht="26.25" customHeight="1">
      <c r="A71" s="133" t="s">
        <v>614</v>
      </c>
      <c r="B71" s="154" t="s">
        <v>625</v>
      </c>
      <c r="C71" s="402" t="s">
        <v>626</v>
      </c>
      <c r="D71" s="377"/>
      <c r="E71" s="375"/>
      <c r="F71" s="138" t="s">
        <v>442</v>
      </c>
      <c r="G71" s="154" t="s">
        <v>622</v>
      </c>
    </row>
    <row r="72" spans="1:7" ht="15.75" customHeight="1">
      <c r="A72" s="267" t="s">
        <v>579</v>
      </c>
      <c r="B72" s="268" t="s">
        <v>482</v>
      </c>
      <c r="C72" s="268" t="s">
        <v>483</v>
      </c>
      <c r="D72" s="268" t="s">
        <v>29</v>
      </c>
      <c r="E72" s="268" t="s">
        <v>580</v>
      </c>
      <c r="F72" s="268" t="s">
        <v>429</v>
      </c>
      <c r="G72" s="268" t="s">
        <v>14</v>
      </c>
    </row>
    <row r="73" spans="1:7" ht="45.75" customHeight="1">
      <c r="A73" s="34" t="s">
        <v>54</v>
      </c>
      <c r="B73" s="52">
        <v>93358</v>
      </c>
      <c r="C73" s="35" t="s">
        <v>185</v>
      </c>
      <c r="D73" s="52" t="s">
        <v>617</v>
      </c>
      <c r="E73" s="277">
        <v>0.04</v>
      </c>
      <c r="F73" s="39">
        <v>67.6</v>
      </c>
      <c r="G73" s="269">
        <f aca="true" t="shared" si="7" ref="G73:G81">ROUND(E73*F73,2)</f>
        <v>2.7</v>
      </c>
    </row>
    <row r="74" spans="1:7" ht="45.75" customHeight="1">
      <c r="A74" s="278" t="s">
        <v>54</v>
      </c>
      <c r="B74" s="52">
        <v>102487</v>
      </c>
      <c r="C74" s="35" t="s">
        <v>618</v>
      </c>
      <c r="D74" s="52" t="s">
        <v>617</v>
      </c>
      <c r="E74" s="277">
        <v>0.03</v>
      </c>
      <c r="F74" s="39">
        <v>545.9</v>
      </c>
      <c r="G74" s="269">
        <f t="shared" si="7"/>
        <v>16.38</v>
      </c>
    </row>
    <row r="75" spans="1:7" ht="45.75" customHeight="1">
      <c r="A75" s="278" t="s">
        <v>54</v>
      </c>
      <c r="B75" s="52">
        <v>95956</v>
      </c>
      <c r="C75" s="35" t="s">
        <v>619</v>
      </c>
      <c r="D75" s="52" t="s">
        <v>617</v>
      </c>
      <c r="E75" s="277">
        <v>0.12</v>
      </c>
      <c r="F75" s="39">
        <v>2383.43</v>
      </c>
      <c r="G75" s="269">
        <f t="shared" si="7"/>
        <v>286.01</v>
      </c>
    </row>
    <row r="76" spans="1:7" ht="45.75" customHeight="1">
      <c r="A76" s="278" t="s">
        <v>54</v>
      </c>
      <c r="B76" s="67">
        <v>103323</v>
      </c>
      <c r="C76" s="51" t="s">
        <v>95</v>
      </c>
      <c r="D76" s="52" t="s">
        <v>588</v>
      </c>
      <c r="E76" s="277">
        <v>1.02</v>
      </c>
      <c r="F76" s="279">
        <v>55.4</v>
      </c>
      <c r="G76" s="269">
        <f t="shared" si="7"/>
        <v>56.51</v>
      </c>
    </row>
    <row r="77" spans="1:7" ht="45.75" customHeight="1">
      <c r="A77" s="278" t="s">
        <v>54</v>
      </c>
      <c r="B77" s="67">
        <v>87873</v>
      </c>
      <c r="C77" s="51" t="s">
        <v>97</v>
      </c>
      <c r="D77" s="52" t="s">
        <v>588</v>
      </c>
      <c r="E77" s="277">
        <v>2.04</v>
      </c>
      <c r="F77" s="279">
        <v>5.49</v>
      </c>
      <c r="G77" s="269">
        <f t="shared" si="7"/>
        <v>11.2</v>
      </c>
    </row>
    <row r="78" spans="1:7" ht="45.75" customHeight="1">
      <c r="A78" s="278" t="s">
        <v>54</v>
      </c>
      <c r="B78" s="67">
        <v>87536</v>
      </c>
      <c r="C78" s="51" t="s">
        <v>99</v>
      </c>
      <c r="D78" s="52" t="s">
        <v>588</v>
      </c>
      <c r="E78" s="277">
        <v>2.04</v>
      </c>
      <c r="F78" s="279">
        <v>39.01</v>
      </c>
      <c r="G78" s="269">
        <f t="shared" si="7"/>
        <v>79.58</v>
      </c>
    </row>
    <row r="79" spans="1:7" ht="45.75" customHeight="1">
      <c r="A79" s="278" t="s">
        <v>620</v>
      </c>
      <c r="B79" s="67">
        <v>6193</v>
      </c>
      <c r="C79" s="51" t="s">
        <v>621</v>
      </c>
      <c r="D79" s="52" t="s">
        <v>622</v>
      </c>
      <c r="E79" s="277">
        <v>1.02</v>
      </c>
      <c r="F79" s="279">
        <v>15.13</v>
      </c>
      <c r="G79" s="269">
        <f t="shared" si="7"/>
        <v>15.43</v>
      </c>
    </row>
    <row r="80" spans="1:7" ht="45.75" customHeight="1">
      <c r="A80" s="278" t="s">
        <v>620</v>
      </c>
      <c r="B80" s="67">
        <v>10478</v>
      </c>
      <c r="C80" s="51" t="s">
        <v>623</v>
      </c>
      <c r="D80" s="52" t="s">
        <v>624</v>
      </c>
      <c r="E80" s="277">
        <v>0.1</v>
      </c>
      <c r="F80" s="279">
        <v>32.76</v>
      </c>
      <c r="G80" s="269">
        <f t="shared" si="7"/>
        <v>3.28</v>
      </c>
    </row>
    <row r="81" spans="1:7" ht="15.75" customHeight="1">
      <c r="A81" s="270" t="s">
        <v>54</v>
      </c>
      <c r="B81" s="52">
        <v>88316</v>
      </c>
      <c r="C81" s="35" t="s">
        <v>581</v>
      </c>
      <c r="D81" s="52" t="s">
        <v>582</v>
      </c>
      <c r="E81" s="53">
        <v>0.12</v>
      </c>
      <c r="F81" s="269">
        <v>17.09</v>
      </c>
      <c r="G81" s="269">
        <f t="shared" si="7"/>
        <v>2.05</v>
      </c>
    </row>
    <row r="82" spans="1:7" ht="15.75" customHeight="1">
      <c r="A82" s="454" t="s">
        <v>14</v>
      </c>
      <c r="B82" s="377"/>
      <c r="C82" s="377"/>
      <c r="D82" s="377"/>
      <c r="E82" s="377"/>
      <c r="F82" s="375"/>
      <c r="G82" s="271">
        <f>SUM(G73:G81)</f>
        <v>473.13999999999993</v>
      </c>
    </row>
    <row r="83" ht="15.75" customHeight="1"/>
    <row r="84" spans="1:7" ht="24" customHeight="1">
      <c r="A84" s="132" t="str">
        <f>'PLAN.ORÇ'!A229</f>
        <v>10.8</v>
      </c>
      <c r="B84" s="154" t="s">
        <v>292</v>
      </c>
      <c r="C84" s="455" t="s">
        <v>627</v>
      </c>
      <c r="D84" s="377"/>
      <c r="E84" s="375"/>
      <c r="F84" s="138" t="s">
        <v>442</v>
      </c>
      <c r="G84" s="154" t="s">
        <v>622</v>
      </c>
    </row>
    <row r="85" spans="1:7" ht="15.75" customHeight="1">
      <c r="A85" s="267" t="s">
        <v>579</v>
      </c>
      <c r="B85" s="268" t="s">
        <v>482</v>
      </c>
      <c r="C85" s="268" t="s">
        <v>483</v>
      </c>
      <c r="D85" s="268" t="s">
        <v>29</v>
      </c>
      <c r="E85" s="268" t="s">
        <v>580</v>
      </c>
      <c r="F85" s="268" t="s">
        <v>429</v>
      </c>
      <c r="G85" s="268" t="s">
        <v>14</v>
      </c>
    </row>
    <row r="86" spans="1:7" ht="48">
      <c r="A86" s="278" t="s">
        <v>54</v>
      </c>
      <c r="B86" s="67">
        <v>103323</v>
      </c>
      <c r="C86" s="51" t="s">
        <v>95</v>
      </c>
      <c r="D86" s="52" t="s">
        <v>588</v>
      </c>
      <c r="E86" s="277">
        <v>0.171</v>
      </c>
      <c r="F86" s="279">
        <v>55.4</v>
      </c>
      <c r="G86" s="269">
        <f aca="true" t="shared" si="8" ref="G86:G89">ROUND(E86*F86,2)</f>
        <v>9.47</v>
      </c>
    </row>
    <row r="87" spans="1:7" ht="57.75" customHeight="1">
      <c r="A87" s="278" t="s">
        <v>54</v>
      </c>
      <c r="B87" s="67">
        <v>87873</v>
      </c>
      <c r="C87" s="51" t="s">
        <v>97</v>
      </c>
      <c r="D87" s="52" t="s">
        <v>588</v>
      </c>
      <c r="E87" s="277">
        <v>0.342</v>
      </c>
      <c r="F87" s="279">
        <v>5.49</v>
      </c>
      <c r="G87" s="269">
        <f t="shared" si="8"/>
        <v>1.88</v>
      </c>
    </row>
    <row r="88" spans="1:7" ht="57.75" customHeight="1">
      <c r="A88" s="278" t="s">
        <v>54</v>
      </c>
      <c r="B88" s="67">
        <v>87536</v>
      </c>
      <c r="C88" s="51" t="s">
        <v>99</v>
      </c>
      <c r="D88" s="52" t="s">
        <v>588</v>
      </c>
      <c r="E88" s="277">
        <v>0.342</v>
      </c>
      <c r="F88" s="279">
        <v>39.01</v>
      </c>
      <c r="G88" s="269">
        <f t="shared" si="8"/>
        <v>13.34</v>
      </c>
    </row>
    <row r="89" spans="1:7" ht="53.25" customHeight="1">
      <c r="A89" s="34" t="s">
        <v>54</v>
      </c>
      <c r="B89" s="52">
        <v>98562</v>
      </c>
      <c r="C89" s="35" t="s">
        <v>628</v>
      </c>
      <c r="D89" s="52" t="s">
        <v>588</v>
      </c>
      <c r="E89" s="53">
        <v>0.171</v>
      </c>
      <c r="F89" s="269">
        <v>40.45</v>
      </c>
      <c r="G89" s="269">
        <f t="shared" si="8"/>
        <v>6.92</v>
      </c>
    </row>
    <row r="90" spans="1:7" ht="15.75" customHeight="1">
      <c r="A90" s="454" t="s">
        <v>14</v>
      </c>
      <c r="B90" s="377"/>
      <c r="C90" s="377"/>
      <c r="D90" s="377"/>
      <c r="E90" s="377"/>
      <c r="F90" s="375"/>
      <c r="G90" s="271">
        <f>SUM(G86:G89)</f>
        <v>31.61</v>
      </c>
    </row>
    <row r="91" ht="15.75" customHeight="1"/>
    <row r="92" spans="1:7" ht="17.25" customHeight="1">
      <c r="A92" s="132" t="str">
        <f>'PLAN.ORÇ'!A256</f>
        <v>12.1</v>
      </c>
      <c r="B92" s="154" t="s">
        <v>629</v>
      </c>
      <c r="C92" s="402" t="str">
        <f>'PLAN.ORÇ'!D256</f>
        <v>ACADEMIA AO AR LIVRE</v>
      </c>
      <c r="D92" s="377"/>
      <c r="E92" s="375"/>
      <c r="F92" s="138" t="s">
        <v>442</v>
      </c>
      <c r="G92" s="154" t="s">
        <v>578</v>
      </c>
    </row>
    <row r="93" spans="1:7" ht="15.75" customHeight="1">
      <c r="A93" s="267" t="s">
        <v>579</v>
      </c>
      <c r="B93" s="268" t="s">
        <v>482</v>
      </c>
      <c r="C93" s="268" t="s">
        <v>483</v>
      </c>
      <c r="D93" s="268" t="s">
        <v>29</v>
      </c>
      <c r="E93" s="268" t="s">
        <v>580</v>
      </c>
      <c r="F93" s="268" t="s">
        <v>429</v>
      </c>
      <c r="G93" s="268" t="s">
        <v>14</v>
      </c>
    </row>
    <row r="94" spans="1:7" ht="15.75" customHeight="1">
      <c r="A94" s="392" t="s">
        <v>420</v>
      </c>
      <c r="B94" s="375"/>
      <c r="C94" s="280" t="s">
        <v>630</v>
      </c>
      <c r="D94" s="52" t="s">
        <v>578</v>
      </c>
      <c r="E94" s="277">
        <v>1</v>
      </c>
      <c r="F94" s="39">
        <v>3000</v>
      </c>
      <c r="G94" s="269">
        <f aca="true" t="shared" si="9" ref="G94:G106">ROUND(E94*F94,2)</f>
        <v>3000</v>
      </c>
    </row>
    <row r="95" spans="1:7" ht="15.75" customHeight="1">
      <c r="A95" s="392" t="s">
        <v>420</v>
      </c>
      <c r="B95" s="375"/>
      <c r="C95" s="280" t="s">
        <v>631</v>
      </c>
      <c r="D95" s="52" t="s">
        <v>578</v>
      </c>
      <c r="E95" s="277">
        <v>1</v>
      </c>
      <c r="F95" s="39">
        <v>4000</v>
      </c>
      <c r="G95" s="269">
        <f t="shared" si="9"/>
        <v>4000</v>
      </c>
    </row>
    <row r="96" spans="1:7" ht="15.75" customHeight="1">
      <c r="A96" s="392" t="s">
        <v>420</v>
      </c>
      <c r="B96" s="375"/>
      <c r="C96" s="280" t="s">
        <v>632</v>
      </c>
      <c r="D96" s="52" t="s">
        <v>578</v>
      </c>
      <c r="E96" s="277">
        <v>1</v>
      </c>
      <c r="F96" s="39">
        <v>4000</v>
      </c>
      <c r="G96" s="269">
        <f t="shared" si="9"/>
        <v>4000</v>
      </c>
    </row>
    <row r="97" spans="1:7" ht="15.75" customHeight="1">
      <c r="A97" s="392" t="s">
        <v>420</v>
      </c>
      <c r="B97" s="375"/>
      <c r="C97" s="280" t="s">
        <v>633</v>
      </c>
      <c r="D97" s="52" t="s">
        <v>578</v>
      </c>
      <c r="E97" s="277">
        <v>1</v>
      </c>
      <c r="F97" s="39">
        <v>8030</v>
      </c>
      <c r="G97" s="269">
        <f t="shared" si="9"/>
        <v>8030</v>
      </c>
    </row>
    <row r="98" spans="1:7" ht="15.75" customHeight="1">
      <c r="A98" s="392" t="s">
        <v>420</v>
      </c>
      <c r="B98" s="375"/>
      <c r="C98" s="280" t="s">
        <v>634</v>
      </c>
      <c r="D98" s="52" t="s">
        <v>578</v>
      </c>
      <c r="E98" s="277">
        <v>1</v>
      </c>
      <c r="F98" s="39">
        <v>4800</v>
      </c>
      <c r="G98" s="269">
        <f t="shared" si="9"/>
        <v>4800</v>
      </c>
    </row>
    <row r="99" spans="1:7" ht="15.75" customHeight="1">
      <c r="A99" s="392" t="s">
        <v>420</v>
      </c>
      <c r="B99" s="375"/>
      <c r="C99" s="280" t="s">
        <v>635</v>
      </c>
      <c r="D99" s="52" t="s">
        <v>578</v>
      </c>
      <c r="E99" s="277">
        <v>1</v>
      </c>
      <c r="F99" s="39">
        <v>3000</v>
      </c>
      <c r="G99" s="269">
        <f t="shared" si="9"/>
        <v>3000</v>
      </c>
    </row>
    <row r="100" spans="1:7" ht="15.75" customHeight="1">
      <c r="A100" s="392" t="s">
        <v>420</v>
      </c>
      <c r="B100" s="375"/>
      <c r="C100" s="280" t="s">
        <v>636</v>
      </c>
      <c r="D100" s="52" t="s">
        <v>578</v>
      </c>
      <c r="E100" s="277">
        <v>1</v>
      </c>
      <c r="F100" s="39">
        <v>4200</v>
      </c>
      <c r="G100" s="269">
        <f t="shared" si="9"/>
        <v>4200</v>
      </c>
    </row>
    <row r="101" spans="1:7" ht="15.75" customHeight="1">
      <c r="A101" s="392" t="s">
        <v>420</v>
      </c>
      <c r="B101" s="375"/>
      <c r="C101" s="280" t="s">
        <v>637</v>
      </c>
      <c r="D101" s="52" t="s">
        <v>578</v>
      </c>
      <c r="E101" s="277">
        <v>1</v>
      </c>
      <c r="F101" s="39">
        <v>3000</v>
      </c>
      <c r="G101" s="269">
        <f t="shared" si="9"/>
        <v>3000</v>
      </c>
    </row>
    <row r="102" spans="1:7" ht="15.75" customHeight="1">
      <c r="A102" s="392" t="s">
        <v>420</v>
      </c>
      <c r="B102" s="375"/>
      <c r="C102" s="280" t="s">
        <v>638</v>
      </c>
      <c r="D102" s="52" t="s">
        <v>578</v>
      </c>
      <c r="E102" s="277">
        <v>1</v>
      </c>
      <c r="F102" s="39">
        <v>7800</v>
      </c>
      <c r="G102" s="269">
        <f t="shared" si="9"/>
        <v>7800</v>
      </c>
    </row>
    <row r="103" spans="1:7" ht="15.75" customHeight="1">
      <c r="A103" s="392" t="s">
        <v>420</v>
      </c>
      <c r="B103" s="375"/>
      <c r="C103" s="280" t="s">
        <v>639</v>
      </c>
      <c r="D103" s="52" t="s">
        <v>578</v>
      </c>
      <c r="E103" s="277">
        <v>1</v>
      </c>
      <c r="F103" s="39">
        <v>4100</v>
      </c>
      <c r="G103" s="269">
        <f t="shared" si="9"/>
        <v>4100</v>
      </c>
    </row>
    <row r="104" spans="1:7" ht="15.75" customHeight="1">
      <c r="A104" s="392" t="s">
        <v>420</v>
      </c>
      <c r="B104" s="375"/>
      <c r="C104" s="280" t="s">
        <v>640</v>
      </c>
      <c r="D104" s="52" t="s">
        <v>578</v>
      </c>
      <c r="E104" s="277">
        <v>1</v>
      </c>
      <c r="F104" s="39">
        <v>10300</v>
      </c>
      <c r="G104" s="269">
        <f t="shared" si="9"/>
        <v>10300</v>
      </c>
    </row>
    <row r="105" spans="1:7" ht="15.75" customHeight="1">
      <c r="A105" s="34" t="s">
        <v>54</v>
      </c>
      <c r="B105" s="281">
        <v>88309</v>
      </c>
      <c r="C105" s="280" t="s">
        <v>641</v>
      </c>
      <c r="D105" s="52" t="s">
        <v>582</v>
      </c>
      <c r="E105" s="277">
        <v>13.5751</v>
      </c>
      <c r="F105" s="39">
        <v>21.31</v>
      </c>
      <c r="G105" s="269">
        <f t="shared" si="9"/>
        <v>289.29</v>
      </c>
    </row>
    <row r="106" spans="1:7" ht="15.75" customHeight="1">
      <c r="A106" s="34" t="s">
        <v>54</v>
      </c>
      <c r="B106" s="281">
        <v>88316</v>
      </c>
      <c r="C106" s="280" t="s">
        <v>642</v>
      </c>
      <c r="D106" s="52" t="s">
        <v>582</v>
      </c>
      <c r="E106" s="277">
        <v>6.787</v>
      </c>
      <c r="F106" s="39">
        <v>17.09</v>
      </c>
      <c r="G106" s="269">
        <f t="shared" si="9"/>
        <v>115.99</v>
      </c>
    </row>
    <row r="107" spans="1:7" ht="15.75" customHeight="1">
      <c r="A107" s="454" t="s">
        <v>14</v>
      </c>
      <c r="B107" s="377"/>
      <c r="C107" s="377"/>
      <c r="D107" s="377"/>
      <c r="E107" s="377"/>
      <c r="F107" s="375"/>
      <c r="G107" s="271">
        <f>SUM(G94:G106)</f>
        <v>56635.28</v>
      </c>
    </row>
    <row r="108" ht="15.75" customHeight="1"/>
    <row r="109" spans="1:7" ht="15.75" customHeight="1">
      <c r="A109" s="133" t="e">
        <f>'PLAN.ORÇ'!#REF!</f>
        <v>#REF!</v>
      </c>
      <c r="B109" s="154" t="s">
        <v>643</v>
      </c>
      <c r="C109" s="402" t="str">
        <f>'PLAN.ORÇ'!D211</f>
        <v>PLAYGROUND</v>
      </c>
      <c r="D109" s="377"/>
      <c r="E109" s="375"/>
      <c r="F109" s="138" t="s">
        <v>442</v>
      </c>
      <c r="G109" s="154" t="s">
        <v>578</v>
      </c>
    </row>
    <row r="110" spans="1:7" ht="15.75" customHeight="1">
      <c r="A110" s="267" t="s">
        <v>579</v>
      </c>
      <c r="B110" s="268" t="s">
        <v>482</v>
      </c>
      <c r="C110" s="268" t="s">
        <v>483</v>
      </c>
      <c r="D110" s="268" t="s">
        <v>29</v>
      </c>
      <c r="E110" s="268" t="s">
        <v>580</v>
      </c>
      <c r="F110" s="268" t="s">
        <v>429</v>
      </c>
      <c r="G110" s="268" t="s">
        <v>14</v>
      </c>
    </row>
    <row r="111" spans="1:7" ht="23.25" customHeight="1">
      <c r="A111" s="392" t="s">
        <v>420</v>
      </c>
      <c r="B111" s="375"/>
      <c r="C111" s="280" t="s">
        <v>475</v>
      </c>
      <c r="D111" s="52" t="s">
        <v>578</v>
      </c>
      <c r="E111" s="277">
        <v>1</v>
      </c>
      <c r="F111" s="39">
        <v>2700</v>
      </c>
      <c r="G111" s="269">
        <f aca="true" t="shared" si="10" ref="G111:G116">ROUND(E111*F111,2)</f>
        <v>2700</v>
      </c>
    </row>
    <row r="112" spans="1:7" ht="23.25" customHeight="1">
      <c r="A112" s="392" t="s">
        <v>420</v>
      </c>
      <c r="B112" s="375"/>
      <c r="C112" s="280" t="s">
        <v>478</v>
      </c>
      <c r="D112" s="52" t="s">
        <v>578</v>
      </c>
      <c r="E112" s="277">
        <v>1</v>
      </c>
      <c r="F112" s="39">
        <v>3500</v>
      </c>
      <c r="G112" s="269">
        <f t="shared" si="10"/>
        <v>3500</v>
      </c>
    </row>
    <row r="113" spans="1:7" ht="23.25" customHeight="1">
      <c r="A113" s="392" t="s">
        <v>420</v>
      </c>
      <c r="B113" s="375"/>
      <c r="C113" s="280" t="s">
        <v>479</v>
      </c>
      <c r="D113" s="52" t="s">
        <v>578</v>
      </c>
      <c r="E113" s="277">
        <v>1</v>
      </c>
      <c r="F113" s="39">
        <v>2700</v>
      </c>
      <c r="G113" s="269">
        <f t="shared" si="10"/>
        <v>2700</v>
      </c>
    </row>
    <row r="114" spans="1:7" ht="15.75" customHeight="1">
      <c r="A114" s="392" t="s">
        <v>420</v>
      </c>
      <c r="B114" s="375"/>
      <c r="C114" s="280" t="s">
        <v>480</v>
      </c>
      <c r="D114" s="52" t="s">
        <v>578</v>
      </c>
      <c r="E114" s="277">
        <v>1</v>
      </c>
      <c r="F114" s="39">
        <v>2700</v>
      </c>
      <c r="G114" s="269">
        <f t="shared" si="10"/>
        <v>2700</v>
      </c>
    </row>
    <row r="115" spans="1:7" ht="15.75" customHeight="1">
      <c r="A115" s="34" t="s">
        <v>54</v>
      </c>
      <c r="B115" s="281">
        <v>88309</v>
      </c>
      <c r="C115" s="280" t="s">
        <v>641</v>
      </c>
      <c r="D115" s="52" t="s">
        <v>582</v>
      </c>
      <c r="E115" s="277">
        <v>4</v>
      </c>
      <c r="F115" s="39">
        <v>21.31</v>
      </c>
      <c r="G115" s="269">
        <f t="shared" si="10"/>
        <v>85.24</v>
      </c>
    </row>
    <row r="116" spans="1:7" ht="15.75" customHeight="1">
      <c r="A116" s="34" t="s">
        <v>54</v>
      </c>
      <c r="B116" s="281">
        <v>88316</v>
      </c>
      <c r="C116" s="280" t="s">
        <v>642</v>
      </c>
      <c r="D116" s="52" t="s">
        <v>582</v>
      </c>
      <c r="E116" s="277">
        <v>2</v>
      </c>
      <c r="F116" s="39">
        <v>17.09</v>
      </c>
      <c r="G116" s="269">
        <f t="shared" si="10"/>
        <v>34.18</v>
      </c>
    </row>
    <row r="117" spans="1:7" ht="15.75" customHeight="1">
      <c r="A117" s="454" t="s">
        <v>14</v>
      </c>
      <c r="B117" s="377"/>
      <c r="C117" s="377"/>
      <c r="D117" s="377"/>
      <c r="E117" s="377"/>
      <c r="F117" s="375"/>
      <c r="G117" s="271">
        <f>SUM(G111:G116)</f>
        <v>11719.42</v>
      </c>
    </row>
    <row r="118" ht="15.75" customHeight="1"/>
    <row r="119" spans="1:7" ht="15.75" customHeight="1">
      <c r="A119" s="132" t="str">
        <f>'PLAN.ORÇ'!A18</f>
        <v>2.1</v>
      </c>
      <c r="B119" s="154" t="s">
        <v>644</v>
      </c>
      <c r="C119" s="455" t="str">
        <f>'PLAN.ORÇ'!D18</f>
        <v>ADIMISTRAÇÃO LOCAL DA OBRA</v>
      </c>
      <c r="D119" s="377"/>
      <c r="E119" s="375"/>
      <c r="F119" s="138" t="s">
        <v>442</v>
      </c>
      <c r="G119" s="154" t="s">
        <v>578</v>
      </c>
    </row>
    <row r="120" spans="1:7" ht="15.75" customHeight="1">
      <c r="A120" s="267" t="s">
        <v>579</v>
      </c>
      <c r="B120" s="268" t="s">
        <v>482</v>
      </c>
      <c r="C120" s="268" t="s">
        <v>483</v>
      </c>
      <c r="D120" s="268" t="s">
        <v>29</v>
      </c>
      <c r="E120" s="268" t="s">
        <v>580</v>
      </c>
      <c r="F120" s="268" t="s">
        <v>429</v>
      </c>
      <c r="G120" s="268" t="s">
        <v>14</v>
      </c>
    </row>
    <row r="121" spans="1:7" ht="24" customHeight="1">
      <c r="A121" s="278" t="s">
        <v>54</v>
      </c>
      <c r="B121" s="34">
        <v>90778</v>
      </c>
      <c r="C121" s="35" t="s">
        <v>645</v>
      </c>
      <c r="D121" s="52" t="s">
        <v>582</v>
      </c>
      <c r="E121" s="282">
        <f>6*10*7</f>
        <v>420</v>
      </c>
      <c r="F121" s="279">
        <v>93.3</v>
      </c>
      <c r="G121" s="269">
        <f aca="true" t="shared" si="11" ref="G121:G123">ROUND(E121*F121,2)</f>
        <v>39186</v>
      </c>
    </row>
    <row r="122" spans="1:7" ht="24" customHeight="1">
      <c r="A122" s="278" t="s">
        <v>54</v>
      </c>
      <c r="B122" s="34">
        <v>90776</v>
      </c>
      <c r="C122" s="35" t="s">
        <v>646</v>
      </c>
      <c r="D122" s="52" t="s">
        <v>582</v>
      </c>
      <c r="E122" s="282">
        <f aca="true" t="shared" si="12" ref="E122:E123">220*7</f>
        <v>1540</v>
      </c>
      <c r="F122" s="279">
        <v>18.51</v>
      </c>
      <c r="G122" s="269">
        <f t="shared" si="11"/>
        <v>28505.4</v>
      </c>
    </row>
    <row r="123" spans="1:7" ht="24" customHeight="1">
      <c r="A123" s="278" t="s">
        <v>54</v>
      </c>
      <c r="B123" s="283">
        <v>88326</v>
      </c>
      <c r="C123" s="35" t="s">
        <v>647</v>
      </c>
      <c r="D123" s="52" t="s">
        <v>582</v>
      </c>
      <c r="E123" s="282">
        <f t="shared" si="12"/>
        <v>1540</v>
      </c>
      <c r="F123" s="279">
        <v>20.88</v>
      </c>
      <c r="G123" s="269">
        <f t="shared" si="11"/>
        <v>32155.2</v>
      </c>
    </row>
    <row r="124" spans="1:7" ht="15.75" customHeight="1">
      <c r="A124" s="454" t="s">
        <v>14</v>
      </c>
      <c r="B124" s="377"/>
      <c r="C124" s="377"/>
      <c r="D124" s="377"/>
      <c r="E124" s="377"/>
      <c r="F124" s="375"/>
      <c r="G124" s="271">
        <f>SUM(G121:G123)</f>
        <v>99846.59999999999</v>
      </c>
    </row>
    <row r="125" ht="15.75" customHeight="1"/>
    <row r="126" spans="1:7" ht="15.75" customHeight="1">
      <c r="A126" s="132" t="str">
        <f>'PLAN.ORÇ'!A289</f>
        <v>13.1.31</v>
      </c>
      <c r="B126" s="154" t="s">
        <v>648</v>
      </c>
      <c r="C126" s="456" t="str">
        <f>'PLAN.ORÇ'!D289</f>
        <v>LUMINÁRIA DE EMBUTIR LED 05W - MODELO A DEFINIR</v>
      </c>
      <c r="D126" s="377"/>
      <c r="E126" s="375"/>
      <c r="F126" s="138" t="s">
        <v>442</v>
      </c>
      <c r="G126" s="154" t="s">
        <v>578</v>
      </c>
    </row>
    <row r="127" spans="1:7" ht="15.75" customHeight="1">
      <c r="A127" s="267" t="s">
        <v>579</v>
      </c>
      <c r="B127" s="268" t="s">
        <v>482</v>
      </c>
      <c r="C127" s="268" t="s">
        <v>483</v>
      </c>
      <c r="D127" s="268" t="s">
        <v>29</v>
      </c>
      <c r="E127" s="268" t="s">
        <v>580</v>
      </c>
      <c r="F127" s="268" t="s">
        <v>429</v>
      </c>
      <c r="G127" s="268" t="s">
        <v>14</v>
      </c>
    </row>
    <row r="128" spans="1:7" ht="15.75" customHeight="1">
      <c r="A128" s="457" t="s">
        <v>649</v>
      </c>
      <c r="B128" s="375"/>
      <c r="C128" s="35" t="s">
        <v>650</v>
      </c>
      <c r="D128" s="52" t="s">
        <v>29</v>
      </c>
      <c r="E128" s="282">
        <v>1</v>
      </c>
      <c r="F128" s="279">
        <v>25</v>
      </c>
      <c r="G128" s="269">
        <f aca="true" t="shared" si="13" ref="G128:G130">ROUND(E128*F128,2)</f>
        <v>25</v>
      </c>
    </row>
    <row r="129" spans="1:7" ht="15.75" customHeight="1">
      <c r="A129" s="34" t="s">
        <v>54</v>
      </c>
      <c r="B129" s="34">
        <v>88264</v>
      </c>
      <c r="C129" s="35" t="s">
        <v>651</v>
      </c>
      <c r="D129" s="52" t="s">
        <v>582</v>
      </c>
      <c r="E129" s="353">
        <v>0.2</v>
      </c>
      <c r="F129" s="279">
        <v>21.52</v>
      </c>
      <c r="G129" s="269">
        <f t="shared" si="13"/>
        <v>4.3</v>
      </c>
    </row>
    <row r="130" spans="1:7" ht="15.75" customHeight="1">
      <c r="A130" s="278" t="s">
        <v>54</v>
      </c>
      <c r="B130" s="283">
        <v>88247</v>
      </c>
      <c r="C130" s="35" t="s">
        <v>652</v>
      </c>
      <c r="D130" s="52" t="s">
        <v>582</v>
      </c>
      <c r="E130" s="282">
        <v>0.3</v>
      </c>
      <c r="F130" s="279">
        <v>17.75</v>
      </c>
      <c r="G130" s="269">
        <f t="shared" si="13"/>
        <v>5.33</v>
      </c>
    </row>
    <row r="131" spans="1:7" ht="15.75" customHeight="1">
      <c r="A131" s="454" t="s">
        <v>14</v>
      </c>
      <c r="B131" s="377"/>
      <c r="C131" s="377"/>
      <c r="D131" s="377"/>
      <c r="E131" s="377"/>
      <c r="F131" s="375"/>
      <c r="G131" s="271">
        <f>SUM(G128:G130)</f>
        <v>34.63</v>
      </c>
    </row>
    <row r="132" ht="15.75" customHeight="1"/>
    <row r="133" spans="1:7" ht="15.75" customHeight="1">
      <c r="A133" s="132" t="str">
        <f>'PLAN.ORÇ'!A290</f>
        <v>13.1.32</v>
      </c>
      <c r="B133" s="154" t="s">
        <v>653</v>
      </c>
      <c r="C133" s="456" t="s">
        <v>371</v>
      </c>
      <c r="D133" s="377"/>
      <c r="E133" s="375"/>
      <c r="F133" s="138" t="s">
        <v>442</v>
      </c>
      <c r="G133" s="154" t="s">
        <v>578</v>
      </c>
    </row>
    <row r="134" spans="1:7" ht="15.75" customHeight="1">
      <c r="A134" s="267" t="s">
        <v>579</v>
      </c>
      <c r="B134" s="268" t="s">
        <v>482</v>
      </c>
      <c r="C134" s="268" t="s">
        <v>483</v>
      </c>
      <c r="D134" s="268" t="s">
        <v>29</v>
      </c>
      <c r="E134" s="268" t="s">
        <v>580</v>
      </c>
      <c r="F134" s="268" t="s">
        <v>429</v>
      </c>
      <c r="G134" s="268" t="s">
        <v>14</v>
      </c>
    </row>
    <row r="135" spans="1:7" ht="15.75" customHeight="1">
      <c r="A135" s="457" t="s">
        <v>649</v>
      </c>
      <c r="B135" s="375"/>
      <c r="C135" s="35" t="s">
        <v>654</v>
      </c>
      <c r="D135" s="52" t="s">
        <v>29</v>
      </c>
      <c r="E135" s="282">
        <v>1</v>
      </c>
      <c r="F135" s="279">
        <f>200/7</f>
        <v>28.571428571428573</v>
      </c>
      <c r="G135" s="269">
        <f aca="true" t="shared" si="14" ref="G135:G137">ROUND(E135*F135,2)</f>
        <v>28.57</v>
      </c>
    </row>
    <row r="136" spans="1:7" ht="15.75" customHeight="1">
      <c r="A136" s="34" t="s">
        <v>54</v>
      </c>
      <c r="B136" s="34">
        <v>88264</v>
      </c>
      <c r="C136" s="35" t="s">
        <v>651</v>
      </c>
      <c r="D136" s="52" t="s">
        <v>582</v>
      </c>
      <c r="E136" s="353">
        <v>0.2</v>
      </c>
      <c r="F136" s="279">
        <v>21.52</v>
      </c>
      <c r="G136" s="269">
        <f t="shared" si="14"/>
        <v>4.3</v>
      </c>
    </row>
    <row r="137" spans="1:7" ht="15.75" customHeight="1">
      <c r="A137" s="278" t="s">
        <v>54</v>
      </c>
      <c r="B137" s="283">
        <v>88247</v>
      </c>
      <c r="C137" s="35" t="s">
        <v>652</v>
      </c>
      <c r="D137" s="52" t="s">
        <v>582</v>
      </c>
      <c r="E137" s="282">
        <v>0.3</v>
      </c>
      <c r="F137" s="279">
        <v>17.75</v>
      </c>
      <c r="G137" s="269">
        <f t="shared" si="14"/>
        <v>5.33</v>
      </c>
    </row>
    <row r="138" spans="1:7" ht="15.75" customHeight="1">
      <c r="A138" s="454" t="s">
        <v>14</v>
      </c>
      <c r="B138" s="377"/>
      <c r="C138" s="377"/>
      <c r="D138" s="377"/>
      <c r="E138" s="377"/>
      <c r="F138" s="375"/>
      <c r="G138" s="271">
        <f>SUM(G135:G137)</f>
        <v>38.199999999999996</v>
      </c>
    </row>
    <row r="139" ht="15.75" customHeight="1"/>
    <row r="140" spans="1:7" ht="15.75" customHeight="1">
      <c r="A140" s="132" t="str">
        <f>'PLAN.ORÇ'!A291</f>
        <v>13.1.33</v>
      </c>
      <c r="B140" s="154" t="s">
        <v>655</v>
      </c>
      <c r="C140" s="456" t="s">
        <v>372</v>
      </c>
      <c r="D140" s="377"/>
      <c r="E140" s="375"/>
      <c r="F140" s="138" t="s">
        <v>442</v>
      </c>
      <c r="G140" s="154" t="s">
        <v>578</v>
      </c>
    </row>
    <row r="141" spans="1:7" ht="15.75" customHeight="1">
      <c r="A141" s="267" t="s">
        <v>579</v>
      </c>
      <c r="B141" s="268" t="s">
        <v>482</v>
      </c>
      <c r="C141" s="268" t="s">
        <v>483</v>
      </c>
      <c r="D141" s="268" t="s">
        <v>29</v>
      </c>
      <c r="E141" s="268" t="s">
        <v>580</v>
      </c>
      <c r="F141" s="268" t="s">
        <v>429</v>
      </c>
      <c r="G141" s="268" t="s">
        <v>14</v>
      </c>
    </row>
    <row r="142" spans="1:7" ht="15.75" customHeight="1">
      <c r="A142" s="457" t="s">
        <v>649</v>
      </c>
      <c r="B142" s="375"/>
      <c r="C142" s="35" t="s">
        <v>656</v>
      </c>
      <c r="D142" s="52" t="s">
        <v>29</v>
      </c>
      <c r="E142" s="282">
        <v>1</v>
      </c>
      <c r="F142" s="279">
        <v>30</v>
      </c>
      <c r="G142" s="269">
        <f aca="true" t="shared" si="15" ref="G142:G144">ROUND(E142*F142,2)</f>
        <v>30</v>
      </c>
    </row>
    <row r="143" spans="1:7" ht="15.75" customHeight="1">
      <c r="A143" s="34" t="s">
        <v>54</v>
      </c>
      <c r="B143" s="34">
        <v>88264</v>
      </c>
      <c r="C143" s="35" t="s">
        <v>651</v>
      </c>
      <c r="D143" s="52" t="s">
        <v>582</v>
      </c>
      <c r="E143" s="353">
        <v>0.2</v>
      </c>
      <c r="F143" s="279">
        <v>21.52</v>
      </c>
      <c r="G143" s="269">
        <f t="shared" si="15"/>
        <v>4.3</v>
      </c>
    </row>
    <row r="144" spans="1:7" ht="15.75" customHeight="1">
      <c r="A144" s="278" t="s">
        <v>54</v>
      </c>
      <c r="B144" s="283">
        <v>88247</v>
      </c>
      <c r="C144" s="35" t="s">
        <v>652</v>
      </c>
      <c r="D144" s="52" t="s">
        <v>582</v>
      </c>
      <c r="E144" s="282">
        <v>0.3</v>
      </c>
      <c r="F144" s="279">
        <v>17.75</v>
      </c>
      <c r="G144" s="269">
        <f t="shared" si="15"/>
        <v>5.33</v>
      </c>
    </row>
    <row r="145" spans="1:7" ht="15.75" customHeight="1">
      <c r="A145" s="454" t="s">
        <v>14</v>
      </c>
      <c r="B145" s="377"/>
      <c r="C145" s="377"/>
      <c r="D145" s="377"/>
      <c r="E145" s="377"/>
      <c r="F145" s="375"/>
      <c r="G145" s="271">
        <f>SUM(G142:G144)</f>
        <v>39.629999999999995</v>
      </c>
    </row>
    <row r="146" ht="15.75" customHeight="1"/>
    <row r="147" spans="1:7" ht="15.75" customHeight="1">
      <c r="A147" s="132" t="str">
        <f>'PLAN.ORÇ'!A292</f>
        <v>13.1.34</v>
      </c>
      <c r="B147" s="154" t="s">
        <v>657</v>
      </c>
      <c r="C147" s="456" t="s">
        <v>373</v>
      </c>
      <c r="D147" s="377"/>
      <c r="E147" s="375"/>
      <c r="F147" s="138" t="s">
        <v>442</v>
      </c>
      <c r="G147" s="154" t="s">
        <v>578</v>
      </c>
    </row>
    <row r="148" spans="1:7" ht="15.75" customHeight="1">
      <c r="A148" s="267" t="s">
        <v>579</v>
      </c>
      <c r="B148" s="268" t="s">
        <v>482</v>
      </c>
      <c r="C148" s="268" t="s">
        <v>483</v>
      </c>
      <c r="D148" s="268" t="s">
        <v>29</v>
      </c>
      <c r="E148" s="268" t="s">
        <v>580</v>
      </c>
      <c r="F148" s="268" t="s">
        <v>429</v>
      </c>
      <c r="G148" s="268" t="s">
        <v>14</v>
      </c>
    </row>
    <row r="149" spans="1:7" ht="15.75" customHeight="1">
      <c r="A149" s="457" t="s">
        <v>649</v>
      </c>
      <c r="B149" s="375"/>
      <c r="C149" s="35" t="s">
        <v>658</v>
      </c>
      <c r="D149" s="52" t="s">
        <v>29</v>
      </c>
      <c r="E149" s="282">
        <v>1</v>
      </c>
      <c r="F149" s="279">
        <v>40</v>
      </c>
      <c r="G149" s="269">
        <f aca="true" t="shared" si="16" ref="G149:G151">ROUND(E149*F149,2)</f>
        <v>40</v>
      </c>
    </row>
    <row r="150" spans="1:7" ht="15.75" customHeight="1">
      <c r="A150" s="34" t="s">
        <v>54</v>
      </c>
      <c r="B150" s="34">
        <v>88264</v>
      </c>
      <c r="C150" s="35" t="s">
        <v>651</v>
      </c>
      <c r="D150" s="52" t="s">
        <v>582</v>
      </c>
      <c r="E150" s="353">
        <v>0.2</v>
      </c>
      <c r="F150" s="279">
        <v>21.52</v>
      </c>
      <c r="G150" s="269">
        <f t="shared" si="16"/>
        <v>4.3</v>
      </c>
    </row>
    <row r="151" spans="1:7" ht="15.75" customHeight="1">
      <c r="A151" s="278" t="s">
        <v>54</v>
      </c>
      <c r="B151" s="283">
        <v>88247</v>
      </c>
      <c r="C151" s="35" t="s">
        <v>652</v>
      </c>
      <c r="D151" s="52" t="s">
        <v>582</v>
      </c>
      <c r="E151" s="282">
        <v>0.3</v>
      </c>
      <c r="F151" s="279">
        <v>17.75</v>
      </c>
      <c r="G151" s="269">
        <f t="shared" si="16"/>
        <v>5.33</v>
      </c>
    </row>
    <row r="152" spans="1:7" ht="15.75" customHeight="1">
      <c r="A152" s="454" t="s">
        <v>14</v>
      </c>
      <c r="B152" s="377"/>
      <c r="C152" s="377"/>
      <c r="D152" s="377"/>
      <c r="E152" s="377"/>
      <c r="F152" s="375"/>
      <c r="G152" s="271">
        <f>SUM(G149:G151)</f>
        <v>49.629999999999995</v>
      </c>
    </row>
    <row r="153" ht="15.75" customHeight="1"/>
    <row r="154" spans="1:7" ht="15.75" customHeight="1">
      <c r="A154" s="132" t="str">
        <f>'PLAN.ORÇ'!A295</f>
        <v>13.1.37</v>
      </c>
      <c r="B154" s="154" t="s">
        <v>659</v>
      </c>
      <c r="C154" s="456" t="s">
        <v>376</v>
      </c>
      <c r="D154" s="377"/>
      <c r="E154" s="375"/>
      <c r="F154" s="138" t="s">
        <v>442</v>
      </c>
      <c r="G154" s="154" t="s">
        <v>578</v>
      </c>
    </row>
    <row r="155" spans="1:7" ht="15.75" customHeight="1">
      <c r="A155" s="267" t="s">
        <v>579</v>
      </c>
      <c r="B155" s="268" t="s">
        <v>482</v>
      </c>
      <c r="C155" s="268" t="s">
        <v>483</v>
      </c>
      <c r="D155" s="268" t="s">
        <v>29</v>
      </c>
      <c r="E155" s="268" t="s">
        <v>580</v>
      </c>
      <c r="F155" s="268" t="s">
        <v>429</v>
      </c>
      <c r="G155" s="268" t="s">
        <v>14</v>
      </c>
    </row>
    <row r="156" spans="1:7" ht="15.75" customHeight="1">
      <c r="A156" s="457" t="s">
        <v>649</v>
      </c>
      <c r="B156" s="375"/>
      <c r="C156" s="35" t="s">
        <v>660</v>
      </c>
      <c r="D156" s="52" t="s">
        <v>29</v>
      </c>
      <c r="E156" s="282">
        <v>1</v>
      </c>
      <c r="F156" s="279">
        <v>50</v>
      </c>
      <c r="G156" s="269">
        <f aca="true" t="shared" si="17" ref="G156:G158">ROUND(E156*F156,2)</f>
        <v>50</v>
      </c>
    </row>
    <row r="157" spans="1:7" ht="15.75" customHeight="1">
      <c r="A157" s="34" t="s">
        <v>54</v>
      </c>
      <c r="B157" s="34">
        <v>88264</v>
      </c>
      <c r="C157" s="35" t="s">
        <v>651</v>
      </c>
      <c r="D157" s="52" t="s">
        <v>582</v>
      </c>
      <c r="E157" s="353">
        <v>0.2</v>
      </c>
      <c r="F157" s="279">
        <v>21.52</v>
      </c>
      <c r="G157" s="269">
        <f t="shared" si="17"/>
        <v>4.3</v>
      </c>
    </row>
    <row r="158" spans="1:7" ht="15.75" customHeight="1">
      <c r="A158" s="278" t="s">
        <v>54</v>
      </c>
      <c r="B158" s="283">
        <v>88247</v>
      </c>
      <c r="C158" s="35" t="s">
        <v>652</v>
      </c>
      <c r="D158" s="52" t="s">
        <v>582</v>
      </c>
      <c r="E158" s="282">
        <v>0.3</v>
      </c>
      <c r="F158" s="279">
        <v>17.75</v>
      </c>
      <c r="G158" s="269">
        <f t="shared" si="17"/>
        <v>5.33</v>
      </c>
    </row>
    <row r="159" spans="1:7" ht="15.75" customHeight="1">
      <c r="A159" s="454" t="s">
        <v>14</v>
      </c>
      <c r="B159" s="377"/>
      <c r="C159" s="377"/>
      <c r="D159" s="377"/>
      <c r="E159" s="377"/>
      <c r="F159" s="375"/>
      <c r="G159" s="271">
        <f>SUM(G156:G158)</f>
        <v>59.629999999999995</v>
      </c>
    </row>
    <row r="160" ht="15.75" customHeight="1"/>
    <row r="161" spans="1:7" ht="36.75" customHeight="1">
      <c r="A161" s="132" t="str">
        <f>'PLAN.ORÇ'!A297</f>
        <v>13.1.39</v>
      </c>
      <c r="B161" s="154" t="s">
        <v>661</v>
      </c>
      <c r="C161" s="458" t="s">
        <v>378</v>
      </c>
      <c r="D161" s="377"/>
      <c r="E161" s="375"/>
      <c r="F161" s="138" t="s">
        <v>442</v>
      </c>
      <c r="G161" s="154" t="s">
        <v>578</v>
      </c>
    </row>
    <row r="162" spans="1:7" ht="15.75" customHeight="1">
      <c r="A162" s="267" t="s">
        <v>579</v>
      </c>
      <c r="B162" s="268" t="s">
        <v>482</v>
      </c>
      <c r="C162" s="268" t="s">
        <v>483</v>
      </c>
      <c r="D162" s="268" t="s">
        <v>29</v>
      </c>
      <c r="E162" s="268" t="s">
        <v>580</v>
      </c>
      <c r="F162" s="268" t="s">
        <v>429</v>
      </c>
      <c r="G162" s="268" t="s">
        <v>14</v>
      </c>
    </row>
    <row r="163" spans="1:7" ht="61.5" customHeight="1">
      <c r="A163" s="359" t="s">
        <v>54</v>
      </c>
      <c r="B163" s="350">
        <v>1021</v>
      </c>
      <c r="C163" s="351" t="s">
        <v>662</v>
      </c>
      <c r="D163" s="352" t="s">
        <v>663</v>
      </c>
      <c r="E163" s="353">
        <v>40</v>
      </c>
      <c r="F163" s="354">
        <v>5.36</v>
      </c>
      <c r="G163" s="355">
        <f aca="true" t="shared" si="18" ref="G163:G166">E163*F163</f>
        <v>214.4</v>
      </c>
    </row>
    <row r="164" spans="1:7" ht="56.25" customHeight="1">
      <c r="A164" s="359" t="s">
        <v>664</v>
      </c>
      <c r="B164" s="350">
        <v>1022</v>
      </c>
      <c r="C164" s="351" t="s">
        <v>665</v>
      </c>
      <c r="D164" s="352" t="s">
        <v>663</v>
      </c>
      <c r="E164" s="353">
        <v>20</v>
      </c>
      <c r="F164" s="354">
        <v>3.74</v>
      </c>
      <c r="G164" s="355">
        <f t="shared" si="18"/>
        <v>74.80000000000001</v>
      </c>
    </row>
    <row r="165" spans="1:7" ht="56.25" customHeight="1">
      <c r="A165" s="360" t="s">
        <v>54</v>
      </c>
      <c r="B165" s="350">
        <v>14164</v>
      </c>
      <c r="C165" s="351" t="s">
        <v>666</v>
      </c>
      <c r="D165" s="352" t="s">
        <v>667</v>
      </c>
      <c r="E165" s="353">
        <v>1</v>
      </c>
      <c r="F165" s="354">
        <f>2363.93+2285.06</f>
        <v>4648.99</v>
      </c>
      <c r="G165" s="355">
        <f t="shared" si="18"/>
        <v>4648.99</v>
      </c>
    </row>
    <row r="166" spans="1:7" ht="51" customHeight="1">
      <c r="A166" s="359" t="s">
        <v>54</v>
      </c>
      <c r="B166" s="350">
        <v>42248</v>
      </c>
      <c r="C166" s="351" t="s">
        <v>668</v>
      </c>
      <c r="D166" s="352" t="s">
        <v>667</v>
      </c>
      <c r="E166" s="353">
        <v>4</v>
      </c>
      <c r="F166" s="354">
        <v>991.05</v>
      </c>
      <c r="G166" s="355">
        <f t="shared" si="18"/>
        <v>3964.2</v>
      </c>
    </row>
    <row r="167" spans="1:7" ht="15.75" customHeight="1">
      <c r="A167" s="359" t="s">
        <v>54</v>
      </c>
      <c r="B167" s="351">
        <v>88264</v>
      </c>
      <c r="C167" s="351" t="s">
        <v>651</v>
      </c>
      <c r="D167" s="358" t="s">
        <v>582</v>
      </c>
      <c r="E167" s="353">
        <v>3</v>
      </c>
      <c r="F167" s="354">
        <v>21.52</v>
      </c>
      <c r="G167" s="355">
        <f>ROUND(E167*F167,2)</f>
        <v>64.56</v>
      </c>
    </row>
    <row r="168" spans="1:7" ht="15.75" customHeight="1">
      <c r="A168" s="459" t="s">
        <v>14</v>
      </c>
      <c r="B168" s="460"/>
      <c r="C168" s="460"/>
      <c r="D168" s="460"/>
      <c r="E168" s="460"/>
      <c r="F168" s="461"/>
      <c r="G168" s="361">
        <f>SUM(G163:G167)</f>
        <v>8966.949999999999</v>
      </c>
    </row>
    <row r="169" ht="15.75" customHeight="1"/>
    <row r="170" spans="1:7" ht="36.75" customHeight="1">
      <c r="A170" s="132" t="str">
        <f>'PLAN.ORÇ'!A298</f>
        <v>13.1.40</v>
      </c>
      <c r="B170" s="154" t="s">
        <v>669</v>
      </c>
      <c r="C170" s="458" t="s">
        <v>380</v>
      </c>
      <c r="D170" s="377"/>
      <c r="E170" s="375"/>
      <c r="F170" s="138" t="s">
        <v>442</v>
      </c>
      <c r="G170" s="154" t="s">
        <v>578</v>
      </c>
    </row>
    <row r="171" spans="1:7" ht="15.75" customHeight="1">
      <c r="A171" s="267" t="s">
        <v>579</v>
      </c>
      <c r="B171" s="268" t="s">
        <v>482</v>
      </c>
      <c r="C171" s="268" t="s">
        <v>483</v>
      </c>
      <c r="D171" s="268" t="s">
        <v>29</v>
      </c>
      <c r="E171" s="268" t="s">
        <v>580</v>
      </c>
      <c r="F171" s="268" t="s">
        <v>429</v>
      </c>
      <c r="G171" s="268" t="s">
        <v>14</v>
      </c>
    </row>
    <row r="172" spans="1:7" ht="61.5" customHeight="1">
      <c r="A172" s="278" t="s">
        <v>54</v>
      </c>
      <c r="B172" s="350">
        <v>1021</v>
      </c>
      <c r="C172" s="351" t="s">
        <v>662</v>
      </c>
      <c r="D172" s="352" t="s">
        <v>663</v>
      </c>
      <c r="E172" s="353">
        <v>40</v>
      </c>
      <c r="F172" s="354">
        <v>5.36</v>
      </c>
      <c r="G172" s="355">
        <f aca="true" t="shared" si="19" ref="G172:G176">E172*F172</f>
        <v>214.4</v>
      </c>
    </row>
    <row r="173" spans="1:7" ht="56.25" customHeight="1">
      <c r="A173" s="278" t="s">
        <v>664</v>
      </c>
      <c r="B173" s="350">
        <v>1022</v>
      </c>
      <c r="C173" s="351" t="s">
        <v>665</v>
      </c>
      <c r="D173" s="352" t="s">
        <v>663</v>
      </c>
      <c r="E173" s="353">
        <v>20</v>
      </c>
      <c r="F173" s="354">
        <v>3.74</v>
      </c>
      <c r="G173" s="355">
        <f t="shared" si="19"/>
        <v>74.80000000000001</v>
      </c>
    </row>
    <row r="174" spans="1:7" ht="56.25" customHeight="1">
      <c r="A174" s="278" t="s">
        <v>54</v>
      </c>
      <c r="B174" s="350">
        <v>14164</v>
      </c>
      <c r="C174" s="351" t="s">
        <v>666</v>
      </c>
      <c r="D174" s="352" t="s">
        <v>667</v>
      </c>
      <c r="E174" s="353">
        <v>1</v>
      </c>
      <c r="F174" s="354">
        <f>2363.93*2</f>
        <v>4727.86</v>
      </c>
      <c r="G174" s="355">
        <f t="shared" si="19"/>
        <v>4727.86</v>
      </c>
    </row>
    <row r="175" spans="1:7" ht="51" customHeight="1">
      <c r="A175" s="278" t="s">
        <v>54</v>
      </c>
      <c r="B175" s="350">
        <v>42248</v>
      </c>
      <c r="C175" s="351" t="s">
        <v>668</v>
      </c>
      <c r="D175" s="352" t="s">
        <v>667</v>
      </c>
      <c r="E175" s="353">
        <v>3</v>
      </c>
      <c r="F175" s="354">
        <v>991.05</v>
      </c>
      <c r="G175" s="355">
        <f t="shared" si="19"/>
        <v>2973.1499999999996</v>
      </c>
    </row>
    <row r="176" spans="1:7" ht="15.75" customHeight="1">
      <c r="A176" s="278" t="s">
        <v>54</v>
      </c>
      <c r="B176" s="356">
        <v>88264</v>
      </c>
      <c r="C176" s="357" t="s">
        <v>651</v>
      </c>
      <c r="D176" s="358" t="s">
        <v>582</v>
      </c>
      <c r="E176" s="353">
        <v>3</v>
      </c>
      <c r="F176" s="354">
        <v>21.52</v>
      </c>
      <c r="G176" s="355">
        <f t="shared" si="19"/>
        <v>64.56</v>
      </c>
    </row>
    <row r="177" spans="1:7" ht="15.75" customHeight="1">
      <c r="A177" s="454" t="s">
        <v>14</v>
      </c>
      <c r="B177" s="377"/>
      <c r="C177" s="377"/>
      <c r="D177" s="377"/>
      <c r="E177" s="377"/>
      <c r="F177" s="375"/>
      <c r="G177" s="271">
        <f>SUM(G172:G176)</f>
        <v>8054.7699999999995</v>
      </c>
    </row>
    <row r="178" ht="15.75" customHeight="1"/>
    <row r="179" spans="1:7" ht="15.75" customHeight="1">
      <c r="A179" s="132" t="str">
        <f>'PLAN.ORÇ'!A16</f>
        <v>1.5</v>
      </c>
      <c r="B179" s="154" t="s">
        <v>670</v>
      </c>
      <c r="C179" s="456" t="s">
        <v>47</v>
      </c>
      <c r="D179" s="377"/>
      <c r="E179" s="375"/>
      <c r="F179" s="138" t="s">
        <v>442</v>
      </c>
      <c r="G179" s="154" t="s">
        <v>578</v>
      </c>
    </row>
    <row r="180" spans="1:7" ht="15.75" customHeight="1">
      <c r="A180" s="267" t="s">
        <v>579</v>
      </c>
      <c r="B180" s="268" t="s">
        <v>482</v>
      </c>
      <c r="C180" s="268" t="s">
        <v>483</v>
      </c>
      <c r="D180" s="268" t="s">
        <v>29</v>
      </c>
      <c r="E180" s="268" t="s">
        <v>580</v>
      </c>
      <c r="F180" s="268" t="s">
        <v>429</v>
      </c>
      <c r="G180" s="268" t="s">
        <v>14</v>
      </c>
    </row>
    <row r="181" spans="1:7" ht="90" customHeight="1">
      <c r="A181" s="285" t="s">
        <v>54</v>
      </c>
      <c r="B181" s="285">
        <v>5824</v>
      </c>
      <c r="C181" s="286" t="s">
        <v>671</v>
      </c>
      <c r="D181" s="287" t="s">
        <v>672</v>
      </c>
      <c r="E181" s="282">
        <v>30</v>
      </c>
      <c r="F181" s="288">
        <v>185.85</v>
      </c>
      <c r="G181" s="269">
        <f aca="true" t="shared" si="20" ref="G181:G183">ROUND(E181*F181,2)</f>
        <v>5575.5</v>
      </c>
    </row>
    <row r="182" spans="1:7" ht="15.75" customHeight="1">
      <c r="A182" s="285" t="s">
        <v>37</v>
      </c>
      <c r="B182" s="285">
        <v>280026</v>
      </c>
      <c r="C182" s="286" t="s">
        <v>642</v>
      </c>
      <c r="D182" s="287" t="s">
        <v>582</v>
      </c>
      <c r="E182" s="284">
        <v>15</v>
      </c>
      <c r="F182" s="288">
        <v>17.07</v>
      </c>
      <c r="G182" s="269">
        <f t="shared" si="20"/>
        <v>256.05</v>
      </c>
    </row>
    <row r="183" spans="1:7" ht="15.75" customHeight="1">
      <c r="A183" s="278"/>
      <c r="B183" s="283"/>
      <c r="C183" s="35"/>
      <c r="D183" s="52"/>
      <c r="E183" s="282"/>
      <c r="F183" s="279"/>
      <c r="G183" s="269">
        <f t="shared" si="20"/>
        <v>0</v>
      </c>
    </row>
    <row r="184" spans="1:7" ht="15.75" customHeight="1">
      <c r="A184" s="454" t="s">
        <v>14</v>
      </c>
      <c r="B184" s="377"/>
      <c r="C184" s="377"/>
      <c r="D184" s="377"/>
      <c r="E184" s="377"/>
      <c r="F184" s="375"/>
      <c r="G184" s="271">
        <f>SUM(G181:G183)</f>
        <v>5831.55</v>
      </c>
    </row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3">
    <mergeCell ref="C109:E109"/>
    <mergeCell ref="A111:B111"/>
    <mergeCell ref="A112:B112"/>
    <mergeCell ref="A113:B113"/>
    <mergeCell ref="A114:B114"/>
    <mergeCell ref="A101:B101"/>
    <mergeCell ref="A102:B102"/>
    <mergeCell ref="A103:B103"/>
    <mergeCell ref="A104:B104"/>
    <mergeCell ref="A107:F107"/>
    <mergeCell ref="A96:B96"/>
    <mergeCell ref="A97:B97"/>
    <mergeCell ref="A98:B98"/>
    <mergeCell ref="A99:B99"/>
    <mergeCell ref="A100:B100"/>
    <mergeCell ref="C84:E84"/>
    <mergeCell ref="A90:F90"/>
    <mergeCell ref="C92:E92"/>
    <mergeCell ref="A94:B94"/>
    <mergeCell ref="A95:B95"/>
    <mergeCell ref="A56:F56"/>
    <mergeCell ref="C58:E58"/>
    <mergeCell ref="A69:F69"/>
    <mergeCell ref="C71:E71"/>
    <mergeCell ref="A82:F82"/>
    <mergeCell ref="A29:F29"/>
    <mergeCell ref="C31:E31"/>
    <mergeCell ref="A43:F43"/>
    <mergeCell ref="A50:F50"/>
    <mergeCell ref="C52:E52"/>
    <mergeCell ref="B8:G8"/>
    <mergeCell ref="A9:G9"/>
    <mergeCell ref="A13:B13"/>
    <mergeCell ref="A15:F15"/>
    <mergeCell ref="A22:F22"/>
    <mergeCell ref="D4:E4"/>
    <mergeCell ref="F4:G4"/>
    <mergeCell ref="D5:E5"/>
    <mergeCell ref="A6:A7"/>
    <mergeCell ref="B6:C7"/>
    <mergeCell ref="D6:E7"/>
    <mergeCell ref="F6:G7"/>
    <mergeCell ref="A1:H1"/>
    <mergeCell ref="B2:C2"/>
    <mergeCell ref="D2:E2"/>
    <mergeCell ref="F2:G2"/>
    <mergeCell ref="B3:C3"/>
    <mergeCell ref="D3:E3"/>
    <mergeCell ref="F3:G3"/>
    <mergeCell ref="C179:E179"/>
    <mergeCell ref="A184:F184"/>
    <mergeCell ref="A152:F152"/>
    <mergeCell ref="C154:E154"/>
    <mergeCell ref="A156:B156"/>
    <mergeCell ref="A159:F159"/>
    <mergeCell ref="C161:E161"/>
    <mergeCell ref="A168:F168"/>
    <mergeCell ref="C170:E170"/>
    <mergeCell ref="A142:B142"/>
    <mergeCell ref="A145:F145"/>
    <mergeCell ref="C147:E147"/>
    <mergeCell ref="A149:B149"/>
    <mergeCell ref="A177:F177"/>
    <mergeCell ref="A131:F131"/>
    <mergeCell ref="C133:E133"/>
    <mergeCell ref="A135:B135"/>
    <mergeCell ref="A138:F138"/>
    <mergeCell ref="C140:E140"/>
    <mergeCell ref="A117:F117"/>
    <mergeCell ref="C119:E119"/>
    <mergeCell ref="A124:F124"/>
    <mergeCell ref="C126:E126"/>
    <mergeCell ref="A128:B128"/>
  </mergeCells>
  <conditionalFormatting sqref="B60:B61 F60:F61">
    <cfRule type="expression" priority="1" dxfId="10">
      <formula>AND($K60="",$K55="",$D60=2)</formula>
    </cfRule>
  </conditionalFormatting>
  <conditionalFormatting sqref="B60:B61 F60:F61">
    <cfRule type="expression" priority="2" dxfId="9">
      <formula>AND($K60="",$K55="",$D60=5)</formula>
    </cfRule>
  </conditionalFormatting>
  <conditionalFormatting sqref="B60:B61 F60:F61">
    <cfRule type="expression" priority="3" dxfId="8">
      <formula>AND($K60="",$K55="",$D60=8)</formula>
    </cfRule>
  </conditionalFormatting>
  <conditionalFormatting sqref="B60:B61 F60:F61">
    <cfRule type="expression" priority="4" dxfId="7">
      <formula>AND($K60="",$K55="",$D60=11)</formula>
    </cfRule>
  </conditionalFormatting>
  <conditionalFormatting sqref="B54 F54">
    <cfRule type="expression" priority="5" dxfId="10">
      <formula>AND($K54="",$K49="",$D54=2)</formula>
    </cfRule>
  </conditionalFormatting>
  <conditionalFormatting sqref="B54 F54">
    <cfRule type="expression" priority="6" dxfId="9">
      <formula>AND($K54="",$K49="",$D54=5)</formula>
    </cfRule>
  </conditionalFormatting>
  <conditionalFormatting sqref="B54 F54">
    <cfRule type="expression" priority="7" dxfId="8">
      <formula>AND($K54="",$K49="",$D54=8)</formula>
    </cfRule>
  </conditionalFormatting>
  <conditionalFormatting sqref="B54 F54">
    <cfRule type="expression" priority="8" dxfId="7">
      <formula>AND($K54="",$K49="",$D54=11)</formula>
    </cfRule>
  </conditionalFormatting>
  <conditionalFormatting sqref="B65:B67 D164 F65:F67 F164">
    <cfRule type="expression" priority="9" dxfId="10">
      <formula>AND($K65="",$K56="",$D65=2)</formula>
    </cfRule>
  </conditionalFormatting>
  <conditionalFormatting sqref="B65:B67 D164 F65:F67 F164">
    <cfRule type="expression" priority="10" dxfId="9">
      <formula>AND($K65="",$K56="",$D65=5)</formula>
    </cfRule>
  </conditionalFormatting>
  <conditionalFormatting sqref="B65:B67 D164 F65:F67 F164">
    <cfRule type="expression" priority="11" dxfId="8">
      <formula>AND($K65="",$K56="",$D65=8)</formula>
    </cfRule>
  </conditionalFormatting>
  <conditionalFormatting sqref="B65:B67 D164 F65:F67 F164">
    <cfRule type="expression" priority="12" dxfId="7">
      <formula>AND($K65="",$K56="",$D65=11)</formula>
    </cfRule>
  </conditionalFormatting>
  <conditionalFormatting sqref="B64 F64">
    <cfRule type="expression" priority="13" dxfId="10">
      <formula>AND($K64="",$K56="",$D64=2)</formula>
    </cfRule>
  </conditionalFormatting>
  <conditionalFormatting sqref="B64 F64">
    <cfRule type="expression" priority="14" dxfId="9">
      <formula>AND($K64="",$K56="",$D64=5)</formula>
    </cfRule>
  </conditionalFormatting>
  <conditionalFormatting sqref="B64 F64">
    <cfRule type="expression" priority="15" dxfId="8">
      <formula>AND($K64="",$K56="",$D64=8)</formula>
    </cfRule>
  </conditionalFormatting>
  <conditionalFormatting sqref="B64 F64">
    <cfRule type="expression" priority="16" dxfId="7">
      <formula>AND($K64="",$K56="",$D64=11)</formula>
    </cfRule>
  </conditionalFormatting>
  <conditionalFormatting sqref="B63 F63">
    <cfRule type="expression" priority="17" dxfId="10">
      <formula>AND($K63="",$K56="",$D63=2)</formula>
    </cfRule>
  </conditionalFormatting>
  <conditionalFormatting sqref="B63 F63">
    <cfRule type="expression" priority="18" dxfId="9">
      <formula>AND($K63="",$K56="",$D63=5)</formula>
    </cfRule>
  </conditionalFormatting>
  <conditionalFormatting sqref="B63 F63">
    <cfRule type="expression" priority="19" dxfId="8">
      <formula>AND($K63="",$K56="",$D63=8)</formula>
    </cfRule>
  </conditionalFormatting>
  <conditionalFormatting sqref="B63 F63">
    <cfRule type="expression" priority="20" dxfId="7">
      <formula>AND($K63="",$K56="",$D63=11)</formula>
    </cfRule>
  </conditionalFormatting>
  <conditionalFormatting sqref="B62 F62">
    <cfRule type="expression" priority="21" dxfId="10">
      <formula>AND($K62="",$K56="",$D62=2)</formula>
    </cfRule>
  </conditionalFormatting>
  <conditionalFormatting sqref="B62 F62">
    <cfRule type="expression" priority="22" dxfId="9">
      <formula>AND($K62="",$K56="",$D62=5)</formula>
    </cfRule>
  </conditionalFormatting>
  <conditionalFormatting sqref="B62 F62">
    <cfRule type="expression" priority="23" dxfId="8">
      <formula>AND($K62="",$K56="",$D62=8)</formula>
    </cfRule>
  </conditionalFormatting>
  <conditionalFormatting sqref="B62 F62">
    <cfRule type="expression" priority="24" dxfId="7">
      <formula>AND($K62="",$K56="",$D62=11)</formula>
    </cfRule>
  </conditionalFormatting>
  <conditionalFormatting sqref="B73:B74">
    <cfRule type="expression" priority="25" dxfId="10">
      <formula>AND($K73="",$K68="",$D73=2)</formula>
    </cfRule>
  </conditionalFormatting>
  <conditionalFormatting sqref="B73:B74">
    <cfRule type="expression" priority="26" dxfId="9">
      <formula>AND($K73="",$K68="",$D73=5)</formula>
    </cfRule>
  </conditionalFormatting>
  <conditionalFormatting sqref="B73:B74">
    <cfRule type="expression" priority="27" dxfId="8">
      <formula>AND($K73="",$K68="",$D73=8)</formula>
    </cfRule>
  </conditionalFormatting>
  <conditionalFormatting sqref="B73:B74">
    <cfRule type="expression" priority="28" dxfId="7">
      <formula>AND($K73="",$K68="",$D73=11)</formula>
    </cfRule>
  </conditionalFormatting>
  <conditionalFormatting sqref="B78:B80 F80">
    <cfRule type="expression" priority="29" dxfId="10">
      <formula>AND($K78="",$K69="",$D78=2)</formula>
    </cfRule>
  </conditionalFormatting>
  <conditionalFormatting sqref="B78:B80 F80">
    <cfRule type="expression" priority="30" dxfId="9">
      <formula>AND($K78="",$K69="",$D78=5)</formula>
    </cfRule>
  </conditionalFormatting>
  <conditionalFormatting sqref="B78:B80 F80">
    <cfRule type="expression" priority="31" dxfId="8">
      <formula>AND($K78="",$K69="",$D78=8)</formula>
    </cfRule>
  </conditionalFormatting>
  <conditionalFormatting sqref="B78:B80 F80">
    <cfRule type="expression" priority="32" dxfId="7">
      <formula>AND($K78="",$K69="",$D78=11)</formula>
    </cfRule>
  </conditionalFormatting>
  <conditionalFormatting sqref="B77">
    <cfRule type="expression" priority="33" dxfId="10">
      <formula>AND($K77="",$K69="",$D77=2)</formula>
    </cfRule>
  </conditionalFormatting>
  <conditionalFormatting sqref="B77">
    <cfRule type="expression" priority="34" dxfId="9">
      <formula>AND($K77="",$K69="",$D77=5)</formula>
    </cfRule>
  </conditionalFormatting>
  <conditionalFormatting sqref="B77">
    <cfRule type="expression" priority="35" dxfId="8">
      <formula>AND($K77="",$K69="",$D77=8)</formula>
    </cfRule>
  </conditionalFormatting>
  <conditionalFormatting sqref="B77">
    <cfRule type="expression" priority="36" dxfId="7">
      <formula>AND($K77="",$K69="",$D77=11)</formula>
    </cfRule>
  </conditionalFormatting>
  <conditionalFormatting sqref="B76">
    <cfRule type="expression" priority="37" dxfId="10">
      <formula>AND($K76="",$K69="",$D76=2)</formula>
    </cfRule>
  </conditionalFormatting>
  <conditionalFormatting sqref="B76">
    <cfRule type="expression" priority="38" dxfId="9">
      <formula>AND($K76="",$K69="",$D76=5)</formula>
    </cfRule>
  </conditionalFormatting>
  <conditionalFormatting sqref="B76">
    <cfRule type="expression" priority="39" dxfId="8">
      <formula>AND($K76="",$K69="",$D76=8)</formula>
    </cfRule>
  </conditionalFormatting>
  <conditionalFormatting sqref="B76">
    <cfRule type="expression" priority="40" dxfId="7">
      <formula>AND($K76="",$K69="",$D76=11)</formula>
    </cfRule>
  </conditionalFormatting>
  <conditionalFormatting sqref="B75">
    <cfRule type="expression" priority="41" dxfId="10">
      <formula>AND($K75="",$K69="",$D75=2)</formula>
    </cfRule>
  </conditionalFormatting>
  <conditionalFormatting sqref="B75">
    <cfRule type="expression" priority="42" dxfId="9">
      <formula>AND($K75="",$K69="",$D75=5)</formula>
    </cfRule>
  </conditionalFormatting>
  <conditionalFormatting sqref="B75">
    <cfRule type="expression" priority="43" dxfId="8">
      <formula>AND($K75="",$K69="",$D75=8)</formula>
    </cfRule>
  </conditionalFormatting>
  <conditionalFormatting sqref="B75">
    <cfRule type="expression" priority="44" dxfId="7">
      <formula>AND($K75="",$K69="",$D75=11)</formula>
    </cfRule>
  </conditionalFormatting>
  <conditionalFormatting sqref="B47 F47">
    <cfRule type="expression" priority="45" dxfId="10">
      <formula>AND($K47="",#REF!="",$D47=2)</formula>
    </cfRule>
  </conditionalFormatting>
  <conditionalFormatting sqref="B47 F47">
    <cfRule type="expression" priority="46" dxfId="9">
      <formula>AND($K47="",#REF!="",$D47=5)</formula>
    </cfRule>
  </conditionalFormatting>
  <conditionalFormatting sqref="B47 F47">
    <cfRule type="expression" priority="47" dxfId="8">
      <formula>AND($K47="",#REF!="",$D47=8)</formula>
    </cfRule>
  </conditionalFormatting>
  <conditionalFormatting sqref="B47 F47">
    <cfRule type="expression" priority="48" dxfId="7">
      <formula>AND($K47="",#REF!="",$D47=11)</formula>
    </cfRule>
  </conditionalFormatting>
  <conditionalFormatting sqref="B88">
    <cfRule type="expression" priority="49" dxfId="10">
      <formula>AND($K88="",#REF!="",$D88=2)</formula>
    </cfRule>
  </conditionalFormatting>
  <conditionalFormatting sqref="B88">
    <cfRule type="expression" priority="50" dxfId="9">
      <formula>AND($K88="",#REF!="",$D88=5)</formula>
    </cfRule>
  </conditionalFormatting>
  <conditionalFormatting sqref="B88">
    <cfRule type="expression" priority="51" dxfId="8">
      <formula>AND($K88="",#REF!="",$D88=8)</formula>
    </cfRule>
  </conditionalFormatting>
  <conditionalFormatting sqref="B88">
    <cfRule type="expression" priority="52" dxfId="7">
      <formula>AND($K88="",#REF!="",$D88=11)</formula>
    </cfRule>
  </conditionalFormatting>
  <conditionalFormatting sqref="B87">
    <cfRule type="expression" priority="53" dxfId="10">
      <formula>AND($K87="",#REF!="",$D87=2)</formula>
    </cfRule>
  </conditionalFormatting>
  <conditionalFormatting sqref="B87">
    <cfRule type="expression" priority="54" dxfId="9">
      <formula>AND($K87="",#REF!="",$D87=5)</formula>
    </cfRule>
  </conditionalFormatting>
  <conditionalFormatting sqref="B87">
    <cfRule type="expression" priority="55" dxfId="8">
      <formula>AND($K87="",#REF!="",$D87=8)</formula>
    </cfRule>
  </conditionalFormatting>
  <conditionalFormatting sqref="B87">
    <cfRule type="expression" priority="56" dxfId="7">
      <formula>AND($K87="",#REF!="",$D87=11)</formula>
    </cfRule>
  </conditionalFormatting>
  <conditionalFormatting sqref="B86">
    <cfRule type="expression" priority="57" dxfId="10">
      <formula>AND($K86="",#REF!="",$D86=2)</formula>
    </cfRule>
  </conditionalFormatting>
  <conditionalFormatting sqref="B86">
    <cfRule type="expression" priority="58" dxfId="9">
      <formula>AND($K86="",#REF!="",$D86=5)</formula>
    </cfRule>
  </conditionalFormatting>
  <conditionalFormatting sqref="B86">
    <cfRule type="expression" priority="59" dxfId="8">
      <formula>AND($K86="",#REF!="",$D86=8)</formula>
    </cfRule>
  </conditionalFormatting>
  <conditionalFormatting sqref="B86">
    <cfRule type="expression" priority="60" dxfId="7">
      <formula>AND($K86="",#REF!="",$D86=11)</formula>
    </cfRule>
  </conditionalFormatting>
  <conditionalFormatting sqref="F73:F74">
    <cfRule type="expression" priority="61" dxfId="10">
      <formula>AND($K73="",$K68="",$D73=2)</formula>
    </cfRule>
  </conditionalFormatting>
  <conditionalFormatting sqref="F73:F74">
    <cfRule type="expression" priority="62" dxfId="9">
      <formula>AND($K73="",$K68="",$D73=5)</formula>
    </cfRule>
  </conditionalFormatting>
  <conditionalFormatting sqref="F73:F74">
    <cfRule type="expression" priority="63" dxfId="8">
      <formula>AND($K73="",$K68="",$D73=8)</formula>
    </cfRule>
  </conditionalFormatting>
  <conditionalFormatting sqref="F73:F74">
    <cfRule type="expression" priority="64" dxfId="7">
      <formula>AND($K73="",$K68="",$D73=11)</formula>
    </cfRule>
  </conditionalFormatting>
  <conditionalFormatting sqref="F78:F79">
    <cfRule type="expression" priority="65" dxfId="10">
      <formula>AND($K78="",$K69="",$D78=2)</formula>
    </cfRule>
  </conditionalFormatting>
  <conditionalFormatting sqref="F78:F79">
    <cfRule type="expression" priority="66" dxfId="9">
      <formula>AND($K78="",$K69="",$D78=5)</formula>
    </cfRule>
  </conditionalFormatting>
  <conditionalFormatting sqref="F78:F79">
    <cfRule type="expression" priority="67" dxfId="8">
      <formula>AND($K78="",$K69="",$D78=8)</formula>
    </cfRule>
  </conditionalFormatting>
  <conditionalFormatting sqref="F78:F79">
    <cfRule type="expression" priority="68" dxfId="7">
      <formula>AND($K78="",$K69="",$D78=11)</formula>
    </cfRule>
  </conditionalFormatting>
  <conditionalFormatting sqref="F77">
    <cfRule type="expression" priority="69" dxfId="10">
      <formula>AND($K77="",$K69="",$D77=2)</formula>
    </cfRule>
  </conditionalFormatting>
  <conditionalFormatting sqref="F77">
    <cfRule type="expression" priority="70" dxfId="9">
      <formula>AND($K77="",$K69="",$D77=5)</formula>
    </cfRule>
  </conditionalFormatting>
  <conditionalFormatting sqref="F77">
    <cfRule type="expression" priority="71" dxfId="8">
      <formula>AND($K77="",$K69="",$D77=8)</formula>
    </cfRule>
  </conditionalFormatting>
  <conditionalFormatting sqref="F77">
    <cfRule type="expression" priority="72" dxfId="7">
      <formula>AND($K77="",$K69="",$D77=11)</formula>
    </cfRule>
  </conditionalFormatting>
  <conditionalFormatting sqref="F76">
    <cfRule type="expression" priority="73" dxfId="10">
      <formula>AND($K76="",$K69="",$D76=2)</formula>
    </cfRule>
  </conditionalFormatting>
  <conditionalFormatting sqref="F76">
    <cfRule type="expression" priority="74" dxfId="9">
      <formula>AND($K76="",$K69="",$D76=5)</formula>
    </cfRule>
  </conditionalFormatting>
  <conditionalFormatting sqref="F76">
    <cfRule type="expression" priority="75" dxfId="8">
      <formula>AND($K76="",$K69="",$D76=8)</formula>
    </cfRule>
  </conditionalFormatting>
  <conditionalFormatting sqref="F76">
    <cfRule type="expression" priority="76" dxfId="7">
      <formula>AND($K76="",$K69="",$D76=11)</formula>
    </cfRule>
  </conditionalFormatting>
  <conditionalFormatting sqref="F75">
    <cfRule type="expression" priority="77" dxfId="10">
      <formula>AND($K75="",$K69="",$D75=2)</formula>
    </cfRule>
  </conditionalFormatting>
  <conditionalFormatting sqref="F75">
    <cfRule type="expression" priority="78" dxfId="9">
      <formula>AND($K75="",$K69="",$D75=5)</formula>
    </cfRule>
  </conditionalFormatting>
  <conditionalFormatting sqref="F75">
    <cfRule type="expression" priority="79" dxfId="8">
      <formula>AND($K75="",$K69="",$D75=8)</formula>
    </cfRule>
  </conditionalFormatting>
  <conditionalFormatting sqref="F75">
    <cfRule type="expression" priority="80" dxfId="7">
      <formula>AND($K75="",$K69="",$D75=11)</formula>
    </cfRule>
  </conditionalFormatting>
  <conditionalFormatting sqref="F88">
    <cfRule type="expression" priority="81" dxfId="10">
      <formula>AND($K88="",$K79="",$D88=2)</formula>
    </cfRule>
  </conditionalFormatting>
  <conditionalFormatting sqref="F88">
    <cfRule type="expression" priority="82" dxfId="9">
      <formula>AND($K88="",$K79="",$D88=5)</formula>
    </cfRule>
  </conditionalFormatting>
  <conditionalFormatting sqref="F88">
    <cfRule type="expression" priority="83" dxfId="8">
      <formula>AND($K88="",$K79="",$D88=8)</formula>
    </cfRule>
  </conditionalFormatting>
  <conditionalFormatting sqref="F88">
    <cfRule type="expression" priority="84" dxfId="7">
      <formula>AND($K88="",$K79="",$D88=11)</formula>
    </cfRule>
  </conditionalFormatting>
  <conditionalFormatting sqref="F87">
    <cfRule type="expression" priority="85" dxfId="10">
      <formula>AND($K87="",$K79="",$D87=2)</formula>
    </cfRule>
  </conditionalFormatting>
  <conditionalFormatting sqref="F87">
    <cfRule type="expression" priority="86" dxfId="9">
      <formula>AND($K87="",$K79="",$D87=5)</formula>
    </cfRule>
  </conditionalFormatting>
  <conditionalFormatting sqref="F87">
    <cfRule type="expression" priority="87" dxfId="8">
      <formula>AND($K87="",$K79="",$D87=8)</formula>
    </cfRule>
  </conditionalFormatting>
  <conditionalFormatting sqref="F87">
    <cfRule type="expression" priority="88" dxfId="7">
      <formula>AND($K87="",$K79="",$D87=11)</formula>
    </cfRule>
  </conditionalFormatting>
  <conditionalFormatting sqref="F86">
    <cfRule type="expression" priority="89" dxfId="10">
      <formula>AND($K86="",$K79="",$D86=2)</formula>
    </cfRule>
  </conditionalFormatting>
  <conditionalFormatting sqref="F86">
    <cfRule type="expression" priority="90" dxfId="9">
      <formula>AND($K86="",$K79="",$D86=5)</formula>
    </cfRule>
  </conditionalFormatting>
  <conditionalFormatting sqref="F86">
    <cfRule type="expression" priority="91" dxfId="8">
      <formula>AND($K86="",$K79="",$D86=8)</formula>
    </cfRule>
  </conditionalFormatting>
  <conditionalFormatting sqref="F86">
    <cfRule type="expression" priority="92" dxfId="7">
      <formula>AND($K86="",$K79="",$D86=11)</formula>
    </cfRule>
  </conditionalFormatting>
  <conditionalFormatting sqref="F122:F123">
    <cfRule type="expression" priority="93" dxfId="10">
      <formula>AND($K122="",$K114="",$D122=2)</formula>
    </cfRule>
  </conditionalFormatting>
  <conditionalFormatting sqref="F122:F123">
    <cfRule type="expression" priority="94" dxfId="9">
      <formula>AND($K122="",$K114="",$D122=5)</formula>
    </cfRule>
  </conditionalFormatting>
  <conditionalFormatting sqref="F122:F123">
    <cfRule type="expression" priority="95" dxfId="8">
      <formula>AND($K122="",$K114="",$D122=8)</formula>
    </cfRule>
  </conditionalFormatting>
  <conditionalFormatting sqref="F122:F123">
    <cfRule type="expression" priority="96" dxfId="7">
      <formula>AND($K122="",$K114="",$D122=11)</formula>
    </cfRule>
  </conditionalFormatting>
  <conditionalFormatting sqref="F121">
    <cfRule type="expression" priority="97" dxfId="10">
      <formula>AND($K121="",$K114="",$D121=2)</formula>
    </cfRule>
  </conditionalFormatting>
  <conditionalFormatting sqref="F121">
    <cfRule type="expression" priority="98" dxfId="9">
      <formula>AND($K121="",$K114="",$D121=5)</formula>
    </cfRule>
  </conditionalFormatting>
  <conditionalFormatting sqref="F121">
    <cfRule type="expression" priority="99" dxfId="8">
      <formula>AND($K121="",$K114="",$D121=8)</formula>
    </cfRule>
  </conditionalFormatting>
  <conditionalFormatting sqref="F121">
    <cfRule type="expression" priority="100" dxfId="7">
      <formula>AND($K121="",$K114="",$D121=11)</formula>
    </cfRule>
  </conditionalFormatting>
  <conditionalFormatting sqref="B121">
    <cfRule type="expression" priority="101" dxfId="10">
      <formula>AND($K121="",#REF!="",$D121=2)</formula>
    </cfRule>
  </conditionalFormatting>
  <conditionalFormatting sqref="B121">
    <cfRule type="expression" priority="102" dxfId="9">
      <formula>AND($K121="",#REF!="",$D121=5)</formula>
    </cfRule>
  </conditionalFormatting>
  <conditionalFormatting sqref="B121">
    <cfRule type="expression" priority="103" dxfId="8">
      <formula>AND($K121="",#REF!="",$D121=8)</formula>
    </cfRule>
  </conditionalFormatting>
  <conditionalFormatting sqref="B121">
    <cfRule type="expression" priority="104" dxfId="7">
      <formula>AND($K121="",#REF!="",$D121=11)</formula>
    </cfRule>
  </conditionalFormatting>
  <conditionalFormatting sqref="F158">
    <cfRule type="expression" priority="105" dxfId="10">
      <formula>AND($K158="",$K150="",$D158=2)</formula>
    </cfRule>
  </conditionalFormatting>
  <conditionalFormatting sqref="F158">
    <cfRule type="expression" priority="106" dxfId="9">
      <formula>AND($K158="",$K150="",$D158=5)</formula>
    </cfRule>
  </conditionalFormatting>
  <conditionalFormatting sqref="F158">
    <cfRule type="expression" priority="107" dxfId="8">
      <formula>AND($K158="",$K150="",$D158=8)</formula>
    </cfRule>
  </conditionalFormatting>
  <conditionalFormatting sqref="F158">
    <cfRule type="expression" priority="108" dxfId="7">
      <formula>AND($K158="",$K150="",$D158=11)</formula>
    </cfRule>
  </conditionalFormatting>
  <conditionalFormatting sqref="F156">
    <cfRule type="expression" priority="109" dxfId="10">
      <formula>AND($K156="",$K149="",$D156=2)</formula>
    </cfRule>
  </conditionalFormatting>
  <conditionalFormatting sqref="F156">
    <cfRule type="expression" priority="110" dxfId="9">
      <formula>AND($K156="",$K149="",$D156=5)</formula>
    </cfRule>
  </conditionalFormatting>
  <conditionalFormatting sqref="F156">
    <cfRule type="expression" priority="111" dxfId="8">
      <formula>AND($K156="",$K149="",$D156=8)</formula>
    </cfRule>
  </conditionalFormatting>
  <conditionalFormatting sqref="F156">
    <cfRule type="expression" priority="112" dxfId="7">
      <formula>AND($K156="",$K149="",$D156=11)</formula>
    </cfRule>
  </conditionalFormatting>
  <conditionalFormatting sqref="D163">
    <cfRule type="expression" priority="113" dxfId="10">
      <formula>AND($K163="",$K155="",$D163=2)</formula>
    </cfRule>
  </conditionalFormatting>
  <conditionalFormatting sqref="D163">
    <cfRule type="expression" priority="114" dxfId="9">
      <formula>AND($K163="",$K155="",$D163=5)</formula>
    </cfRule>
  </conditionalFormatting>
  <conditionalFormatting sqref="D163">
    <cfRule type="expression" priority="115" dxfId="8">
      <formula>AND($K163="",$K155="",$D163=8)</formula>
    </cfRule>
  </conditionalFormatting>
  <conditionalFormatting sqref="D163">
    <cfRule type="expression" priority="116" dxfId="7">
      <formula>AND($K163="",$K155="",$D163=11)</formula>
    </cfRule>
  </conditionalFormatting>
  <conditionalFormatting sqref="F172">
    <cfRule type="expression" priority="117" dxfId="10">
      <formula>AND($K172="",$K163="",$D172=2)</formula>
    </cfRule>
  </conditionalFormatting>
  <conditionalFormatting sqref="F172">
    <cfRule type="expression" priority="118" dxfId="9">
      <formula>AND($K172="",$K163="",$D172=5)</formula>
    </cfRule>
  </conditionalFormatting>
  <conditionalFormatting sqref="F172">
    <cfRule type="expression" priority="119" dxfId="8">
      <formula>AND($K172="",$K163="",$D172=8)</formula>
    </cfRule>
  </conditionalFormatting>
  <conditionalFormatting sqref="F172">
    <cfRule type="expression" priority="120" dxfId="7">
      <formula>AND($K172="",$K163="",$D172=11)</formula>
    </cfRule>
  </conditionalFormatting>
  <conditionalFormatting sqref="D172">
    <cfRule type="expression" priority="121" dxfId="10">
      <formula>AND($K172="",$K163="",$D172=2)</formula>
    </cfRule>
  </conditionalFormatting>
  <conditionalFormatting sqref="D172">
    <cfRule type="expression" priority="122" dxfId="9">
      <formula>AND($K172="",$K163="",$D172=5)</formula>
    </cfRule>
  </conditionalFormatting>
  <conditionalFormatting sqref="D172">
    <cfRule type="expression" priority="123" dxfId="8">
      <formula>AND($K172="",$K163="",$D172=8)</formula>
    </cfRule>
  </conditionalFormatting>
  <conditionalFormatting sqref="D172">
    <cfRule type="expression" priority="124" dxfId="7">
      <formula>AND($K172="",$K163="",$D172=11)</formula>
    </cfRule>
  </conditionalFormatting>
  <conditionalFormatting sqref="F163">
    <cfRule type="expression" priority="125" dxfId="10">
      <formula>AND($K163="",$K155="",$D163=2)</formula>
    </cfRule>
  </conditionalFormatting>
  <conditionalFormatting sqref="F163">
    <cfRule type="expression" priority="126" dxfId="9">
      <formula>AND($K163="",$K155="",$D163=5)</formula>
    </cfRule>
  </conditionalFormatting>
  <conditionalFormatting sqref="F163">
    <cfRule type="expression" priority="127" dxfId="8">
      <formula>AND($K163="",$K155="",$D163=8)</formula>
    </cfRule>
  </conditionalFormatting>
  <conditionalFormatting sqref="F163">
    <cfRule type="expression" priority="128" dxfId="7">
      <formula>AND($K163="",$K155="",$D163=11)</formula>
    </cfRule>
  </conditionalFormatting>
  <conditionalFormatting sqref="D166 D173 F166:F167 F173:F174 F176">
    <cfRule type="expression" priority="129" dxfId="10">
      <formula>AND($K166="",$K156="",$D166=2)</formula>
    </cfRule>
  </conditionalFormatting>
  <conditionalFormatting sqref="D166 D173 F166:F167 F173:F174 F176">
    <cfRule type="expression" priority="130" dxfId="9">
      <formula>AND($K166="",$K156="",$D166=5)</formula>
    </cfRule>
  </conditionalFormatting>
  <conditionalFormatting sqref="D166 D173 F166:F167 F173:F174 F176">
    <cfRule type="expression" priority="131" dxfId="8">
      <formula>AND($K166="",$K156="",$D166=8)</formula>
    </cfRule>
  </conditionalFormatting>
  <conditionalFormatting sqref="D166 D173 F166:F167 F173:F174 F176">
    <cfRule type="expression" priority="132" dxfId="7">
      <formula>AND($K166="",$K156="",$D166=11)</formula>
    </cfRule>
  </conditionalFormatting>
  <conditionalFormatting sqref="D175 F175">
    <cfRule type="expression" priority="133" dxfId="10">
      <formula>AND($K175="",$K164="",$D175=2)</formula>
    </cfRule>
  </conditionalFormatting>
  <conditionalFormatting sqref="D175 F175">
    <cfRule type="expression" priority="134" dxfId="9">
      <formula>AND($K175="",$K164="",$D175=5)</formula>
    </cfRule>
  </conditionalFormatting>
  <conditionalFormatting sqref="D175 F175">
    <cfRule type="expression" priority="135" dxfId="8">
      <formula>AND($K175="",$K164="",$D175=8)</formula>
    </cfRule>
  </conditionalFormatting>
  <conditionalFormatting sqref="D175 F175">
    <cfRule type="expression" priority="136" dxfId="7">
      <formula>AND($K175="",$K164="",$D175=11)</formula>
    </cfRule>
  </conditionalFormatting>
  <conditionalFormatting sqref="D174">
    <cfRule type="expression" priority="137" dxfId="10">
      <formula>AND($K174="",$K163="",$D174=2)</formula>
    </cfRule>
  </conditionalFormatting>
  <conditionalFormatting sqref="D174">
    <cfRule type="expression" priority="138" dxfId="9">
      <formula>AND($K174="",$K163="",$D174=5)</formula>
    </cfRule>
  </conditionalFormatting>
  <conditionalFormatting sqref="D174">
    <cfRule type="expression" priority="139" dxfId="8">
      <formula>AND($K174="",$K163="",$D174=8)</formula>
    </cfRule>
  </conditionalFormatting>
  <conditionalFormatting sqref="D174">
    <cfRule type="expression" priority="140" dxfId="7">
      <formula>AND($K174="",$K163="",$D174=11)</formula>
    </cfRule>
  </conditionalFormatting>
  <conditionalFormatting sqref="F165">
    <cfRule type="expression" priority="141" dxfId="10">
      <formula>AND($K165="",$K155="",$D165=2)</formula>
    </cfRule>
  </conditionalFormatting>
  <conditionalFormatting sqref="F165">
    <cfRule type="expression" priority="142" dxfId="9">
      <formula>AND($K165="",$K155="",$D165=5)</formula>
    </cfRule>
  </conditionalFormatting>
  <conditionalFormatting sqref="F165">
    <cfRule type="expression" priority="143" dxfId="8">
      <formula>AND($K165="",$K155="",$D165=8)</formula>
    </cfRule>
  </conditionalFormatting>
  <conditionalFormatting sqref="F165">
    <cfRule type="expression" priority="144" dxfId="7">
      <formula>AND($K165="",$K155="",$D165=11)</formula>
    </cfRule>
  </conditionalFormatting>
  <conditionalFormatting sqref="D165">
    <cfRule type="expression" priority="145" dxfId="10">
      <formula>AND($K165="",$K154="",$D165=2)</formula>
    </cfRule>
  </conditionalFormatting>
  <conditionalFormatting sqref="D165">
    <cfRule type="expression" priority="146" dxfId="9">
      <formula>AND($K165="",$K154="",$D165=5)</formula>
    </cfRule>
  </conditionalFormatting>
  <conditionalFormatting sqref="D165">
    <cfRule type="expression" priority="147" dxfId="8">
      <formula>AND($K165="",$K154="",$D165=8)</formula>
    </cfRule>
  </conditionalFormatting>
  <conditionalFormatting sqref="D165">
    <cfRule type="expression" priority="148" dxfId="7">
      <formula>AND($K165="",$K154="",$D165=11)</formula>
    </cfRule>
  </conditionalFormatting>
  <conditionalFormatting sqref="F157">
    <cfRule type="expression" priority="149" dxfId="10">
      <formula>AND($K157="",$K150="",$D157=2)</formula>
    </cfRule>
  </conditionalFormatting>
  <conditionalFormatting sqref="F157">
    <cfRule type="expression" priority="150" dxfId="9">
      <formula>AND($K157="",$K150="",$D157=5)</formula>
    </cfRule>
  </conditionalFormatting>
  <conditionalFormatting sqref="F157">
    <cfRule type="expression" priority="151" dxfId="8">
      <formula>AND($K157="",$K150="",$D157=8)</formula>
    </cfRule>
  </conditionalFormatting>
  <conditionalFormatting sqref="F157">
    <cfRule type="expression" priority="152" dxfId="7">
      <formula>AND($K157="",$K150="",$D157=11)</formula>
    </cfRule>
  </conditionalFormatting>
  <conditionalFormatting sqref="F151">
    <cfRule type="expression" priority="153" dxfId="10">
      <formula>AND($K151="",$K143="",$D151=2)</formula>
    </cfRule>
  </conditionalFormatting>
  <conditionalFormatting sqref="F151">
    <cfRule type="expression" priority="154" dxfId="9">
      <formula>AND($K151="",$K143="",$D151=5)</formula>
    </cfRule>
  </conditionalFormatting>
  <conditionalFormatting sqref="F151">
    <cfRule type="expression" priority="155" dxfId="8">
      <formula>AND($K151="",$K143="",$D151=8)</formula>
    </cfRule>
  </conditionalFormatting>
  <conditionalFormatting sqref="F151">
    <cfRule type="expression" priority="156" dxfId="7">
      <formula>AND($K151="",$K143="",$D151=11)</formula>
    </cfRule>
  </conditionalFormatting>
  <conditionalFormatting sqref="F149">
    <cfRule type="expression" priority="157" dxfId="10">
      <formula>AND($K149="",$K142="",$D149=2)</formula>
    </cfRule>
  </conditionalFormatting>
  <conditionalFormatting sqref="F149">
    <cfRule type="expression" priority="158" dxfId="9">
      <formula>AND($K149="",$K142="",$D149=5)</formula>
    </cfRule>
  </conditionalFormatting>
  <conditionalFormatting sqref="F149">
    <cfRule type="expression" priority="159" dxfId="8">
      <formula>AND($K149="",$K142="",$D149=8)</formula>
    </cfRule>
  </conditionalFormatting>
  <conditionalFormatting sqref="F149">
    <cfRule type="expression" priority="160" dxfId="7">
      <formula>AND($K149="",$K142="",$D149=11)</formula>
    </cfRule>
  </conditionalFormatting>
  <conditionalFormatting sqref="F150">
    <cfRule type="expression" priority="161" dxfId="10">
      <formula>AND($K150="",$K143="",$D150=2)</formula>
    </cfRule>
  </conditionalFormatting>
  <conditionalFormatting sqref="F150">
    <cfRule type="expression" priority="162" dxfId="9">
      <formula>AND($K150="",$K143="",$D150=5)</formula>
    </cfRule>
  </conditionalFormatting>
  <conditionalFormatting sqref="F150">
    <cfRule type="expression" priority="163" dxfId="8">
      <formula>AND($K150="",$K143="",$D150=8)</formula>
    </cfRule>
  </conditionalFormatting>
  <conditionalFormatting sqref="F150">
    <cfRule type="expression" priority="164" dxfId="7">
      <formula>AND($K150="",$K143="",$D150=11)</formula>
    </cfRule>
  </conditionalFormatting>
  <conditionalFormatting sqref="F144">
    <cfRule type="expression" priority="165" dxfId="10">
      <formula>AND($K144="",$K136="",$D144=2)</formula>
    </cfRule>
  </conditionalFormatting>
  <conditionalFormatting sqref="F144">
    <cfRule type="expression" priority="166" dxfId="9">
      <formula>AND($K144="",$K136="",$D144=5)</formula>
    </cfRule>
  </conditionalFormatting>
  <conditionalFormatting sqref="F144">
    <cfRule type="expression" priority="167" dxfId="8">
      <formula>AND($K144="",$K136="",$D144=8)</formula>
    </cfRule>
  </conditionalFormatting>
  <conditionalFormatting sqref="F144">
    <cfRule type="expression" priority="168" dxfId="7">
      <formula>AND($K144="",$K136="",$D144=11)</formula>
    </cfRule>
  </conditionalFormatting>
  <conditionalFormatting sqref="F142">
    <cfRule type="expression" priority="169" dxfId="10">
      <formula>AND($K142="",$K135="",$D142=2)</formula>
    </cfRule>
  </conditionalFormatting>
  <conditionalFormatting sqref="F142">
    <cfRule type="expression" priority="170" dxfId="9">
      <formula>AND($K142="",$K135="",$D142=5)</formula>
    </cfRule>
  </conditionalFormatting>
  <conditionalFormatting sqref="F142">
    <cfRule type="expression" priority="171" dxfId="8">
      <formula>AND($K142="",$K135="",$D142=8)</formula>
    </cfRule>
  </conditionalFormatting>
  <conditionalFormatting sqref="F142">
    <cfRule type="expression" priority="172" dxfId="7">
      <formula>AND($K142="",$K135="",$D142=11)</formula>
    </cfRule>
  </conditionalFormatting>
  <conditionalFormatting sqref="F143">
    <cfRule type="expression" priority="173" dxfId="10">
      <formula>AND($K143="",$K136="",$D143=2)</formula>
    </cfRule>
  </conditionalFormatting>
  <conditionalFormatting sqref="F143">
    <cfRule type="expression" priority="174" dxfId="9">
      <formula>AND($K143="",$K136="",$D143=5)</formula>
    </cfRule>
  </conditionalFormatting>
  <conditionalFormatting sqref="F143">
    <cfRule type="expression" priority="175" dxfId="8">
      <formula>AND($K143="",$K136="",$D143=8)</formula>
    </cfRule>
  </conditionalFormatting>
  <conditionalFormatting sqref="F143">
    <cfRule type="expression" priority="176" dxfId="7">
      <formula>AND($K143="",$K136="",$D143=11)</formula>
    </cfRule>
  </conditionalFormatting>
  <conditionalFormatting sqref="F137">
    <cfRule type="expression" priority="177" dxfId="10">
      <formula>AND($K137="",$K129="",$D137=2)</formula>
    </cfRule>
  </conditionalFormatting>
  <conditionalFormatting sqref="F137">
    <cfRule type="expression" priority="178" dxfId="9">
      <formula>AND($K137="",$K129="",$D137=5)</formula>
    </cfRule>
  </conditionalFormatting>
  <conditionalFormatting sqref="F137">
    <cfRule type="expression" priority="179" dxfId="8">
      <formula>AND($K137="",$K129="",$D137=8)</formula>
    </cfRule>
  </conditionalFormatting>
  <conditionalFormatting sqref="F137">
    <cfRule type="expression" priority="180" dxfId="7">
      <formula>AND($K137="",$K129="",$D137=11)</formula>
    </cfRule>
  </conditionalFormatting>
  <conditionalFormatting sqref="F135">
    <cfRule type="expression" priority="181" dxfId="10">
      <formula>AND($K135="",$K128="",$D135=2)</formula>
    </cfRule>
  </conditionalFormatting>
  <conditionalFormatting sqref="F135">
    <cfRule type="expression" priority="182" dxfId="9">
      <formula>AND($K135="",$K128="",$D135=5)</formula>
    </cfRule>
  </conditionalFormatting>
  <conditionalFormatting sqref="F135">
    <cfRule type="expression" priority="183" dxfId="8">
      <formula>AND($K135="",$K128="",$D135=8)</formula>
    </cfRule>
  </conditionalFormatting>
  <conditionalFormatting sqref="F135">
    <cfRule type="expression" priority="184" dxfId="7">
      <formula>AND($K135="",$K128="",$D135=11)</formula>
    </cfRule>
  </conditionalFormatting>
  <conditionalFormatting sqref="F136">
    <cfRule type="expression" priority="185" dxfId="10">
      <formula>AND($K136="",$K129="",$D136=2)</formula>
    </cfRule>
  </conditionalFormatting>
  <conditionalFormatting sqref="F136">
    <cfRule type="expression" priority="186" dxfId="9">
      <formula>AND($K136="",$K129="",$D136=5)</formula>
    </cfRule>
  </conditionalFormatting>
  <conditionalFormatting sqref="F136">
    <cfRule type="expression" priority="187" dxfId="8">
      <formula>AND($K136="",$K129="",$D136=8)</formula>
    </cfRule>
  </conditionalFormatting>
  <conditionalFormatting sqref="F136">
    <cfRule type="expression" priority="188" dxfId="7">
      <formula>AND($K136="",$K129="",$D136=11)</formula>
    </cfRule>
  </conditionalFormatting>
  <conditionalFormatting sqref="F130">
    <cfRule type="expression" priority="189" dxfId="10">
      <formula>AND($K130="",$K122="",$D130=2)</formula>
    </cfRule>
  </conditionalFormatting>
  <conditionalFormatting sqref="F130">
    <cfRule type="expression" priority="190" dxfId="9">
      <formula>AND($K130="",$K122="",$D130=5)</formula>
    </cfRule>
  </conditionalFormatting>
  <conditionalFormatting sqref="F130">
    <cfRule type="expression" priority="191" dxfId="8">
      <formula>AND($K130="",$K122="",$D130=8)</formula>
    </cfRule>
  </conditionalFormatting>
  <conditionalFormatting sqref="F130">
    <cfRule type="expression" priority="192" dxfId="7">
      <formula>AND($K130="",$K122="",$D130=11)</formula>
    </cfRule>
  </conditionalFormatting>
  <conditionalFormatting sqref="F128">
    <cfRule type="expression" priority="193" dxfId="10">
      <formula>AND($K128="",$K121="",$D128=2)</formula>
    </cfRule>
  </conditionalFormatting>
  <conditionalFormatting sqref="F128">
    <cfRule type="expression" priority="194" dxfId="9">
      <formula>AND($K128="",$K121="",$D128=5)</formula>
    </cfRule>
  </conditionalFormatting>
  <conditionalFormatting sqref="F128">
    <cfRule type="expression" priority="195" dxfId="8">
      <formula>AND($K128="",$K121="",$D128=8)</formula>
    </cfRule>
  </conditionalFormatting>
  <conditionalFormatting sqref="F128">
    <cfRule type="expression" priority="196" dxfId="7">
      <formula>AND($K128="",$K121="",$D128=11)</formula>
    </cfRule>
  </conditionalFormatting>
  <conditionalFormatting sqref="F129">
    <cfRule type="expression" priority="197" dxfId="10">
      <formula>AND($K129="",$K122="",$D129=2)</formula>
    </cfRule>
  </conditionalFormatting>
  <conditionalFormatting sqref="F129">
    <cfRule type="expression" priority="198" dxfId="9">
      <formula>AND($K129="",$K122="",$D129=5)</formula>
    </cfRule>
  </conditionalFormatting>
  <conditionalFormatting sqref="F129">
    <cfRule type="expression" priority="199" dxfId="8">
      <formula>AND($K129="",$K122="",$D129=8)</formula>
    </cfRule>
  </conditionalFormatting>
  <conditionalFormatting sqref="F129">
    <cfRule type="expression" priority="200" dxfId="7">
      <formula>AND($K129="",$K122="",$D129=11)</formula>
    </cfRule>
  </conditionalFormatting>
  <conditionalFormatting sqref="F183">
    <cfRule type="expression" priority="201" dxfId="10">
      <formula>AND($K183="",$K175="",$D183=2)</formula>
    </cfRule>
  </conditionalFormatting>
  <conditionalFormatting sqref="F183">
    <cfRule type="expression" priority="202" dxfId="9">
      <formula>AND($K183="",$K175="",$D183=5)</formula>
    </cfRule>
  </conditionalFormatting>
  <conditionalFormatting sqref="F183">
    <cfRule type="expression" priority="203" dxfId="8">
      <formula>AND($K183="",$K175="",$D183=8)</formula>
    </cfRule>
  </conditionalFormatting>
  <conditionalFormatting sqref="F183">
    <cfRule type="expression" priority="204" dxfId="7">
      <formula>AND($K183="",$K175="",$D183=11)</formula>
    </cfRule>
  </conditionalFormatting>
  <conditionalFormatting sqref="F181">
    <cfRule type="expression" priority="205" dxfId="10">
      <formula>AND($K181="",$K174="",$D181=2)</formula>
    </cfRule>
  </conditionalFormatting>
  <conditionalFormatting sqref="F181">
    <cfRule type="expression" priority="206" dxfId="9">
      <formula>AND($K181="",$K174="",$D181=5)</formula>
    </cfRule>
  </conditionalFormatting>
  <conditionalFormatting sqref="F181">
    <cfRule type="expression" priority="207" dxfId="8">
      <formula>AND($K181="",$K174="",$D181=8)</formula>
    </cfRule>
  </conditionalFormatting>
  <conditionalFormatting sqref="F181">
    <cfRule type="expression" priority="208" dxfId="7">
      <formula>AND($K181="",$K174="",$D181=11)</formula>
    </cfRule>
  </conditionalFormatting>
  <conditionalFormatting sqref="F182">
    <cfRule type="expression" priority="209" dxfId="10">
      <formula>AND($K182="",$K175="",$D182=2)</formula>
    </cfRule>
  </conditionalFormatting>
  <conditionalFormatting sqref="F182">
    <cfRule type="expression" priority="210" dxfId="9">
      <formula>AND($K182="",$K175="",$D182=5)</formula>
    </cfRule>
  </conditionalFormatting>
  <conditionalFormatting sqref="F182">
    <cfRule type="expression" priority="211" dxfId="8">
      <formula>AND($K182="",$K175="",$D182=8)</formula>
    </cfRule>
  </conditionalFormatting>
  <conditionalFormatting sqref="F182">
    <cfRule type="expression" priority="212" dxfId="7">
      <formula>AND($K182="",$K175="",$D182=11)</formula>
    </cfRule>
  </conditionalFormatting>
  <printOptions horizontalCentered="1"/>
  <pageMargins left="0.5118110236220472" right="0.5118110236220472" top="0.6692913385826772" bottom="0.3937007874015748" header="0" footer="0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B1FD-F7C5-461A-9AFA-6E0B77961E59}">
  <dimension ref="A1:Z1033"/>
  <sheetViews>
    <sheetView view="pageBreakPreview" zoomScale="55" zoomScaleSheetLayoutView="55" workbookViewId="0" topLeftCell="A1">
      <selection activeCell="G28" sqref="G28:J28"/>
    </sheetView>
  </sheetViews>
  <sheetFormatPr defaultColWidth="14.421875" defaultRowHeight="15"/>
  <cols>
    <col min="1" max="1" width="9.140625" style="367" customWidth="1"/>
    <col min="2" max="2" width="15.57421875" style="367" customWidth="1"/>
    <col min="3" max="3" width="9.140625" style="367" customWidth="1"/>
    <col min="4" max="4" width="60.57421875" style="367" customWidth="1"/>
    <col min="5" max="5" width="10.421875" style="367" customWidth="1"/>
    <col min="6" max="6" width="9.140625" style="367" customWidth="1"/>
    <col min="7" max="7" width="12.57421875" style="367" customWidth="1"/>
    <col min="8" max="8" width="13.28125" style="367" customWidth="1"/>
    <col min="9" max="9" width="17.140625" style="367" customWidth="1"/>
    <col min="10" max="10" width="15.421875" style="367" customWidth="1"/>
    <col min="11" max="11" width="14.421875" style="367" customWidth="1"/>
    <col min="12" max="12" width="9.140625" style="367" customWidth="1"/>
    <col min="13" max="13" width="14.57421875" style="367" customWidth="1"/>
    <col min="14" max="19" width="9.140625" style="367" customWidth="1"/>
    <col min="20" max="26" width="8.7109375" style="367" customWidth="1"/>
    <col min="27" max="16384" width="14.421875" style="367" customWidth="1"/>
  </cols>
  <sheetData>
    <row r="1" spans="1:26" ht="4.5" customHeight="1">
      <c r="A1" s="22"/>
      <c r="B1" s="398"/>
      <c r="C1" s="399"/>
      <c r="D1" s="399"/>
      <c r="E1" s="399"/>
      <c r="F1" s="399"/>
      <c r="G1" s="399"/>
      <c r="H1" s="399"/>
      <c r="I1" s="399"/>
      <c r="J1" s="399"/>
      <c r="K1" s="40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401" t="s">
        <v>0</v>
      </c>
      <c r="B2" s="375"/>
      <c r="C2" s="402"/>
      <c r="D2" s="375"/>
      <c r="E2" s="395" t="s">
        <v>1</v>
      </c>
      <c r="F2" s="378"/>
      <c r="G2" s="396" t="s">
        <v>17</v>
      </c>
      <c r="H2" s="377"/>
      <c r="I2" s="377"/>
      <c r="J2" s="39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401" t="s">
        <v>2</v>
      </c>
      <c r="B3" s="375"/>
      <c r="C3" s="402"/>
      <c r="D3" s="375"/>
      <c r="E3" s="395" t="s">
        <v>18</v>
      </c>
      <c r="F3" s="378"/>
      <c r="G3" s="396" t="s">
        <v>19</v>
      </c>
      <c r="H3" s="377"/>
      <c r="I3" s="377"/>
      <c r="J3" s="39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401" t="s">
        <v>4</v>
      </c>
      <c r="B4" s="375"/>
      <c r="C4" s="449" t="str">
        <f>'PLAN.ORÇ'!C4</f>
        <v>SECRETARIA DE DESENVOLVIMENTO URBANO E OBRAS PÚBLICAS</v>
      </c>
      <c r="D4" s="484"/>
      <c r="E4" s="395" t="s">
        <v>5</v>
      </c>
      <c r="F4" s="378"/>
      <c r="G4" s="403" t="s">
        <v>20</v>
      </c>
      <c r="H4" s="377"/>
      <c r="I4" s="377"/>
      <c r="J4" s="397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A5" s="401" t="s">
        <v>6</v>
      </c>
      <c r="B5" s="375"/>
      <c r="C5" s="402" t="s">
        <v>21</v>
      </c>
      <c r="D5" s="375"/>
      <c r="E5" s="395" t="s">
        <v>7</v>
      </c>
      <c r="F5" s="378"/>
      <c r="G5" s="404">
        <f>BDI!I23</f>
        <v>0.2881986483454233</v>
      </c>
      <c r="H5" s="377"/>
      <c r="I5" s="377"/>
      <c r="J5" s="39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2.5" customHeight="1">
      <c r="A6" s="401" t="s">
        <v>22</v>
      </c>
      <c r="B6" s="375"/>
      <c r="C6" s="402" t="s">
        <v>23</v>
      </c>
      <c r="D6" s="375"/>
      <c r="E6" s="395" t="s">
        <v>9</v>
      </c>
      <c r="F6" s="375"/>
      <c r="G6" s="396" t="s">
        <v>24</v>
      </c>
      <c r="H6" s="377"/>
      <c r="I6" s="377"/>
      <c r="J6" s="39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25" customHeight="1">
      <c r="A7" s="401" t="s">
        <v>10</v>
      </c>
      <c r="B7" s="375"/>
      <c r="C7" s="405" t="s">
        <v>25</v>
      </c>
      <c r="D7" s="406"/>
      <c r="E7" s="406"/>
      <c r="F7" s="406"/>
      <c r="G7" s="406"/>
      <c r="H7" s="406"/>
      <c r="I7" s="406"/>
      <c r="J7" s="40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3.25" customHeight="1">
      <c r="A8" s="408" t="s">
        <v>811</v>
      </c>
      <c r="B8" s="377"/>
      <c r="C8" s="377"/>
      <c r="D8" s="377"/>
      <c r="E8" s="377"/>
      <c r="F8" s="377"/>
      <c r="G8" s="377"/>
      <c r="H8" s="377"/>
      <c r="I8" s="377"/>
      <c r="J8" s="377"/>
      <c r="K8" s="2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>
      <c r="A9" s="25" t="s">
        <v>12</v>
      </c>
      <c r="B9" s="25" t="s">
        <v>27</v>
      </c>
      <c r="C9" s="25" t="s">
        <v>28</v>
      </c>
      <c r="D9" s="25" t="s">
        <v>12</v>
      </c>
      <c r="E9" s="25" t="s">
        <v>29</v>
      </c>
      <c r="F9" s="25" t="s">
        <v>30</v>
      </c>
      <c r="G9" s="26"/>
      <c r="H9" s="26"/>
      <c r="I9" s="25"/>
      <c r="J9" s="25"/>
      <c r="K9" s="25" t="s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6" customHeight="1">
      <c r="A10" s="22"/>
      <c r="B10" s="369"/>
      <c r="C10" s="370"/>
      <c r="D10" s="370"/>
      <c r="E10" s="370"/>
      <c r="F10" s="370"/>
      <c r="G10" s="370"/>
      <c r="H10" s="370"/>
      <c r="I10" s="370"/>
      <c r="J10" s="370"/>
      <c r="K10" s="37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7.25" customHeight="1">
      <c r="A11" s="27">
        <v>1</v>
      </c>
      <c r="B11" s="390"/>
      <c r="C11" s="375"/>
      <c r="D11" s="28" t="s">
        <v>34</v>
      </c>
      <c r="E11" s="29"/>
      <c r="F11" s="29"/>
      <c r="G11" s="481" t="s">
        <v>483</v>
      </c>
      <c r="H11" s="482"/>
      <c r="I11" s="482"/>
      <c r="J11" s="483"/>
      <c r="K11" s="22"/>
      <c r="L11" s="32" t="e">
        <f>I11+#REF!+I19+I25+I83+I113+#REF!+I211+#REF!</f>
        <v>#REF!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7.25" customHeight="1">
      <c r="A12" s="33" t="s">
        <v>36</v>
      </c>
      <c r="B12" s="308" t="s">
        <v>37</v>
      </c>
      <c r="C12" s="308">
        <v>10000</v>
      </c>
      <c r="D12" s="312" t="s">
        <v>38</v>
      </c>
      <c r="E12" s="313" t="s">
        <v>39</v>
      </c>
      <c r="F12" s="37">
        <v>1</v>
      </c>
      <c r="G12" s="478" t="s">
        <v>812</v>
      </c>
      <c r="H12" s="479"/>
      <c r="I12" s="479"/>
      <c r="J12" s="480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7.25" customHeight="1">
      <c r="A13" s="33" t="s">
        <v>40</v>
      </c>
      <c r="B13" s="308" t="s">
        <v>37</v>
      </c>
      <c r="C13" s="308">
        <v>11340</v>
      </c>
      <c r="D13" s="312" t="s">
        <v>740</v>
      </c>
      <c r="E13" s="313" t="s">
        <v>41</v>
      </c>
      <c r="F13" s="37" t="e">
        <f>#REF!</f>
        <v>#REF!</v>
      </c>
      <c r="G13" s="478" t="s">
        <v>814</v>
      </c>
      <c r="H13" s="479"/>
      <c r="I13" s="479"/>
      <c r="J13" s="48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7.25" customHeight="1">
      <c r="A14" s="33" t="s">
        <v>42</v>
      </c>
      <c r="B14" s="34" t="s">
        <v>37</v>
      </c>
      <c r="C14" s="41">
        <v>10767</v>
      </c>
      <c r="D14" s="35" t="s">
        <v>43</v>
      </c>
      <c r="E14" s="36" t="s">
        <v>41</v>
      </c>
      <c r="F14" s="37">
        <v>9</v>
      </c>
      <c r="G14" s="478" t="s">
        <v>813</v>
      </c>
      <c r="H14" s="479"/>
      <c r="I14" s="479"/>
      <c r="J14" s="480"/>
      <c r="K14" s="22"/>
      <c r="L14" s="32">
        <v>450000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0.25" customHeight="1">
      <c r="A15" s="33" t="s">
        <v>44</v>
      </c>
      <c r="B15" s="34" t="s">
        <v>37</v>
      </c>
      <c r="C15" s="34">
        <v>10009</v>
      </c>
      <c r="D15" s="35" t="s">
        <v>45</v>
      </c>
      <c r="E15" s="36" t="s">
        <v>41</v>
      </c>
      <c r="F15" s="37" t="e">
        <f>#REF!</f>
        <v>#REF!</v>
      </c>
      <c r="G15" s="478" t="s">
        <v>812</v>
      </c>
      <c r="H15" s="479"/>
      <c r="I15" s="479"/>
      <c r="J15" s="48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0.25" customHeight="1">
      <c r="A16" s="33" t="s">
        <v>46</v>
      </c>
      <c r="B16" s="389" t="str">
        <f>CPU!B179</f>
        <v>CPU - 020</v>
      </c>
      <c r="C16" s="375"/>
      <c r="D16" s="365" t="s">
        <v>47</v>
      </c>
      <c r="E16" s="36" t="s">
        <v>39</v>
      </c>
      <c r="F16" s="44">
        <v>1</v>
      </c>
      <c r="G16" s="478"/>
      <c r="H16" s="479"/>
      <c r="I16" s="479"/>
      <c r="J16" s="48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46">
        <v>2</v>
      </c>
      <c r="B17" s="390"/>
      <c r="C17" s="375"/>
      <c r="D17" s="47" t="s">
        <v>48</v>
      </c>
      <c r="E17" s="48"/>
      <c r="F17" s="49"/>
      <c r="G17" s="410"/>
      <c r="H17" s="375"/>
      <c r="I17" s="30"/>
      <c r="J17" s="3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>
      <c r="A18" s="50" t="s">
        <v>49</v>
      </c>
      <c r="B18" s="389" t="str">
        <f>CPU!B119</f>
        <v>CPU - 012</v>
      </c>
      <c r="C18" s="375"/>
      <c r="D18" s="51" t="s">
        <v>50</v>
      </c>
      <c r="E18" s="52" t="s">
        <v>51</v>
      </c>
      <c r="F18" s="53" t="e">
        <f>#REF!</f>
        <v>#REF!</v>
      </c>
      <c r="G18" s="478" t="s">
        <v>815</v>
      </c>
      <c r="H18" s="479"/>
      <c r="I18" s="479"/>
      <c r="J18" s="48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>
      <c r="A19" s="54">
        <v>3</v>
      </c>
      <c r="B19" s="411"/>
      <c r="C19" s="412"/>
      <c r="D19" s="55" t="s">
        <v>52</v>
      </c>
      <c r="E19" s="56"/>
      <c r="F19" s="57"/>
      <c r="G19" s="410"/>
      <c r="H19" s="375"/>
      <c r="I19" s="58"/>
      <c r="J19" s="5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33.75" customHeight="1">
      <c r="A20" s="60" t="s">
        <v>53</v>
      </c>
      <c r="B20" s="61" t="s">
        <v>54</v>
      </c>
      <c r="C20" s="62">
        <v>92396</v>
      </c>
      <c r="D20" s="365" t="s">
        <v>55</v>
      </c>
      <c r="E20" s="63" t="s">
        <v>41</v>
      </c>
      <c r="F20" s="64">
        <v>1900</v>
      </c>
      <c r="G20" s="478" t="s">
        <v>816</v>
      </c>
      <c r="H20" s="479"/>
      <c r="I20" s="479"/>
      <c r="J20" s="480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3.75" customHeight="1">
      <c r="A21" s="60" t="s">
        <v>56</v>
      </c>
      <c r="B21" s="61" t="s">
        <v>37</v>
      </c>
      <c r="C21" s="62">
        <v>130492</v>
      </c>
      <c r="D21" s="365" t="s">
        <v>57</v>
      </c>
      <c r="E21" s="63" t="s">
        <v>41</v>
      </c>
      <c r="F21" s="66">
        <v>600</v>
      </c>
      <c r="G21" s="478" t="s">
        <v>816</v>
      </c>
      <c r="H21" s="479"/>
      <c r="I21" s="479"/>
      <c r="J21" s="48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.75" customHeight="1">
      <c r="A22" s="60" t="s">
        <v>58</v>
      </c>
      <c r="B22" s="34" t="s">
        <v>37</v>
      </c>
      <c r="C22" s="67">
        <v>260520</v>
      </c>
      <c r="D22" s="365" t="s">
        <v>59</v>
      </c>
      <c r="E22" s="68" t="s">
        <v>41</v>
      </c>
      <c r="F22" s="69">
        <v>600</v>
      </c>
      <c r="G22" s="478" t="s">
        <v>816</v>
      </c>
      <c r="H22" s="479"/>
      <c r="I22" s="479"/>
      <c r="J22" s="48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.75" customHeight="1">
      <c r="A23" s="60" t="s">
        <v>60</v>
      </c>
      <c r="B23" s="34" t="s">
        <v>37</v>
      </c>
      <c r="C23" s="67">
        <v>260523</v>
      </c>
      <c r="D23" s="35" t="s">
        <v>61</v>
      </c>
      <c r="E23" s="36" t="s">
        <v>62</v>
      </c>
      <c r="F23" s="69">
        <v>50</v>
      </c>
      <c r="G23" s="478" t="s">
        <v>816</v>
      </c>
      <c r="H23" s="479"/>
      <c r="I23" s="479"/>
      <c r="J23" s="48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.75" customHeight="1">
      <c r="A24" s="60" t="s">
        <v>63</v>
      </c>
      <c r="B24" s="34" t="s">
        <v>37</v>
      </c>
      <c r="C24" s="67">
        <v>130728</v>
      </c>
      <c r="D24" s="35" t="s">
        <v>64</v>
      </c>
      <c r="E24" s="36" t="s">
        <v>41</v>
      </c>
      <c r="F24" s="37">
        <v>60</v>
      </c>
      <c r="G24" s="478" t="s">
        <v>816</v>
      </c>
      <c r="H24" s="479"/>
      <c r="I24" s="479"/>
      <c r="J24" s="48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>
      <c r="A25" s="27">
        <v>4</v>
      </c>
      <c r="B25" s="413"/>
      <c r="C25" s="414"/>
      <c r="D25" s="71" t="s">
        <v>65</v>
      </c>
      <c r="E25" s="72"/>
      <c r="F25" s="73"/>
      <c r="G25" s="74"/>
      <c r="H25" s="74"/>
      <c r="I25" s="75"/>
      <c r="J25" s="76"/>
      <c r="K25" s="7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78" t="s">
        <v>66</v>
      </c>
      <c r="B26" s="79"/>
      <c r="C26" s="80"/>
      <c r="D26" s="88" t="s">
        <v>67</v>
      </c>
      <c r="E26" s="82"/>
      <c r="F26" s="83"/>
      <c r="G26" s="84"/>
      <c r="H26" s="84"/>
      <c r="I26" s="85"/>
      <c r="J26" s="8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>
      <c r="A27" s="50" t="s">
        <v>68</v>
      </c>
      <c r="B27" s="34" t="s">
        <v>54</v>
      </c>
      <c r="C27" s="67">
        <v>93358</v>
      </c>
      <c r="D27" s="35" t="s">
        <v>69</v>
      </c>
      <c r="E27" s="52" t="s">
        <v>70</v>
      </c>
      <c r="F27" s="90">
        <v>5</v>
      </c>
      <c r="G27" s="478" t="s">
        <v>816</v>
      </c>
      <c r="H27" s="479"/>
      <c r="I27" s="479"/>
      <c r="J27" s="480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" customHeight="1">
      <c r="A28" s="50" t="s">
        <v>71</v>
      </c>
      <c r="B28" s="34" t="s">
        <v>54</v>
      </c>
      <c r="C28" s="67">
        <v>101616</v>
      </c>
      <c r="D28" s="51" t="s">
        <v>72</v>
      </c>
      <c r="E28" s="52" t="s">
        <v>41</v>
      </c>
      <c r="F28" s="90">
        <v>13</v>
      </c>
      <c r="G28" s="478" t="s">
        <v>816</v>
      </c>
      <c r="H28" s="479"/>
      <c r="I28" s="479"/>
      <c r="J28" s="48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37.5" customHeight="1">
      <c r="A29" s="50" t="s">
        <v>73</v>
      </c>
      <c r="B29" s="34" t="s">
        <v>54</v>
      </c>
      <c r="C29" s="67">
        <v>94962</v>
      </c>
      <c r="D29" s="51" t="s">
        <v>74</v>
      </c>
      <c r="E29" s="52" t="s">
        <v>70</v>
      </c>
      <c r="F29" s="90" t="e">
        <f>#REF!</f>
        <v>#REF!</v>
      </c>
      <c r="G29" s="478" t="s">
        <v>816</v>
      </c>
      <c r="H29" s="479"/>
      <c r="I29" s="479"/>
      <c r="J29" s="480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6.25" customHeight="1">
      <c r="A30" s="50" t="s">
        <v>75</v>
      </c>
      <c r="B30" s="34" t="s">
        <v>54</v>
      </c>
      <c r="C30" s="67">
        <v>96534</v>
      </c>
      <c r="D30" s="87" t="s">
        <v>76</v>
      </c>
      <c r="E30" s="52" t="s">
        <v>41</v>
      </c>
      <c r="F30" s="90">
        <v>54</v>
      </c>
      <c r="G30" s="478" t="s">
        <v>816</v>
      </c>
      <c r="H30" s="479"/>
      <c r="I30" s="479"/>
      <c r="J30" s="480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30" customHeight="1">
      <c r="A31" s="50" t="s">
        <v>77</v>
      </c>
      <c r="B31" s="34" t="s">
        <v>54</v>
      </c>
      <c r="C31" s="67">
        <v>96536</v>
      </c>
      <c r="D31" s="51" t="s">
        <v>78</v>
      </c>
      <c r="E31" s="52" t="s">
        <v>41</v>
      </c>
      <c r="F31" s="90">
        <v>34</v>
      </c>
      <c r="G31" s="478" t="s">
        <v>816</v>
      </c>
      <c r="H31" s="479"/>
      <c r="I31" s="479"/>
      <c r="J31" s="48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30" customHeight="1">
      <c r="A32" s="50" t="s">
        <v>79</v>
      </c>
      <c r="B32" s="34" t="s">
        <v>54</v>
      </c>
      <c r="C32" s="67">
        <v>96543</v>
      </c>
      <c r="D32" s="51" t="s">
        <v>80</v>
      </c>
      <c r="E32" s="52" t="s">
        <v>81</v>
      </c>
      <c r="F32" s="90">
        <v>232</v>
      </c>
      <c r="G32" s="478" t="s">
        <v>816</v>
      </c>
      <c r="H32" s="479"/>
      <c r="I32" s="479"/>
      <c r="J32" s="48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8.5" customHeight="1">
      <c r="A33" s="50" t="s">
        <v>82</v>
      </c>
      <c r="B33" s="34" t="s">
        <v>54</v>
      </c>
      <c r="C33" s="67">
        <v>96545</v>
      </c>
      <c r="D33" s="51" t="s">
        <v>83</v>
      </c>
      <c r="E33" s="52" t="s">
        <v>81</v>
      </c>
      <c r="F33" s="90">
        <v>640</v>
      </c>
      <c r="G33" s="478" t="s">
        <v>816</v>
      </c>
      <c r="H33" s="479"/>
      <c r="I33" s="479"/>
      <c r="J33" s="48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8.5" customHeight="1">
      <c r="A34" s="50" t="s">
        <v>84</v>
      </c>
      <c r="B34" s="34" t="s">
        <v>54</v>
      </c>
      <c r="C34" s="67">
        <v>96546</v>
      </c>
      <c r="D34" s="51" t="s">
        <v>85</v>
      </c>
      <c r="E34" s="52" t="s">
        <v>81</v>
      </c>
      <c r="F34" s="90">
        <v>219</v>
      </c>
      <c r="G34" s="478" t="s">
        <v>816</v>
      </c>
      <c r="H34" s="479"/>
      <c r="I34" s="479"/>
      <c r="J34" s="48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39.75" customHeight="1">
      <c r="A35" s="50" t="s">
        <v>86</v>
      </c>
      <c r="B35" s="34" t="s">
        <v>54</v>
      </c>
      <c r="C35" s="67">
        <v>94971</v>
      </c>
      <c r="D35" s="51" t="s">
        <v>87</v>
      </c>
      <c r="E35" s="52" t="s">
        <v>70</v>
      </c>
      <c r="F35" s="90">
        <v>14</v>
      </c>
      <c r="G35" s="478" t="s">
        <v>816</v>
      </c>
      <c r="H35" s="479"/>
      <c r="I35" s="479"/>
      <c r="J35" s="480"/>
      <c r="K35" s="22">
        <f>0.53+0.83+0.81+2.64</f>
        <v>4.8100000000000005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9.25" customHeight="1">
      <c r="A36" s="50" t="s">
        <v>88</v>
      </c>
      <c r="B36" s="34" t="s">
        <v>54</v>
      </c>
      <c r="C36" s="67">
        <v>103670</v>
      </c>
      <c r="D36" s="51" t="s">
        <v>89</v>
      </c>
      <c r="E36" s="52" t="s">
        <v>70</v>
      </c>
      <c r="F36" s="90">
        <v>14</v>
      </c>
      <c r="G36" s="478" t="s">
        <v>816</v>
      </c>
      <c r="H36" s="479"/>
      <c r="I36" s="479"/>
      <c r="J36" s="480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.75" customHeight="1">
      <c r="A37" s="50" t="s">
        <v>90</v>
      </c>
      <c r="B37" s="34" t="s">
        <v>54</v>
      </c>
      <c r="C37" s="67">
        <v>98557</v>
      </c>
      <c r="D37" s="51" t="s">
        <v>91</v>
      </c>
      <c r="E37" s="52" t="s">
        <v>41</v>
      </c>
      <c r="F37" s="90">
        <v>15</v>
      </c>
      <c r="G37" s="478" t="s">
        <v>816</v>
      </c>
      <c r="H37" s="479"/>
      <c r="I37" s="479"/>
      <c r="J37" s="48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78" t="s">
        <v>92</v>
      </c>
      <c r="B38" s="79"/>
      <c r="C38" s="80"/>
      <c r="D38" s="88" t="s">
        <v>93</v>
      </c>
      <c r="E38" s="82"/>
      <c r="F38" s="83"/>
      <c r="G38" s="89"/>
      <c r="H38" s="84"/>
      <c r="I38" s="85"/>
      <c r="J38" s="8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42.75" customHeight="1">
      <c r="A39" s="50" t="s">
        <v>94</v>
      </c>
      <c r="B39" s="34" t="s">
        <v>54</v>
      </c>
      <c r="C39" s="67">
        <v>103323</v>
      </c>
      <c r="D39" s="51" t="s">
        <v>95</v>
      </c>
      <c r="E39" s="52" t="s">
        <v>41</v>
      </c>
      <c r="F39" s="90">
        <v>45</v>
      </c>
      <c r="G39" s="478" t="s">
        <v>816</v>
      </c>
      <c r="H39" s="479"/>
      <c r="I39" s="479"/>
      <c r="J39" s="480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42.75" customHeight="1">
      <c r="A40" s="50" t="s">
        <v>96</v>
      </c>
      <c r="B40" s="34" t="s">
        <v>54</v>
      </c>
      <c r="C40" s="67">
        <v>87873</v>
      </c>
      <c r="D40" s="51" t="s">
        <v>97</v>
      </c>
      <c r="E40" s="52" t="s">
        <v>41</v>
      </c>
      <c r="F40" s="90">
        <v>140</v>
      </c>
      <c r="G40" s="478" t="s">
        <v>816</v>
      </c>
      <c r="H40" s="479"/>
      <c r="I40" s="479"/>
      <c r="J40" s="480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53.25" customHeight="1">
      <c r="A41" s="50" t="s">
        <v>98</v>
      </c>
      <c r="B41" s="34" t="s">
        <v>54</v>
      </c>
      <c r="C41" s="67">
        <v>87536</v>
      </c>
      <c r="D41" s="51" t="s">
        <v>99</v>
      </c>
      <c r="E41" s="52" t="s">
        <v>41</v>
      </c>
      <c r="F41" s="90">
        <v>140</v>
      </c>
      <c r="G41" s="478" t="s">
        <v>816</v>
      </c>
      <c r="H41" s="479"/>
      <c r="I41" s="479"/>
      <c r="J41" s="480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>
      <c r="A42" s="50" t="s">
        <v>100</v>
      </c>
      <c r="B42" s="34" t="s">
        <v>37</v>
      </c>
      <c r="C42" s="67">
        <v>110763</v>
      </c>
      <c r="D42" s="51" t="s">
        <v>101</v>
      </c>
      <c r="E42" s="52" t="s">
        <v>41</v>
      </c>
      <c r="F42" s="90">
        <v>140</v>
      </c>
      <c r="G42" s="478" t="s">
        <v>816</v>
      </c>
      <c r="H42" s="479"/>
      <c r="I42" s="479"/>
      <c r="J42" s="48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9.25" customHeight="1">
      <c r="A43" s="50" t="s">
        <v>102</v>
      </c>
      <c r="B43" s="34" t="s">
        <v>54</v>
      </c>
      <c r="C43" s="67">
        <v>96130</v>
      </c>
      <c r="D43" s="51" t="s">
        <v>103</v>
      </c>
      <c r="E43" s="52" t="s">
        <v>41</v>
      </c>
      <c r="F43" s="90">
        <v>47</v>
      </c>
      <c r="G43" s="478" t="s">
        <v>816</v>
      </c>
      <c r="H43" s="479"/>
      <c r="I43" s="479"/>
      <c r="J43" s="48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9.25" customHeight="1">
      <c r="A44" s="50" t="s">
        <v>104</v>
      </c>
      <c r="B44" s="34" t="s">
        <v>54</v>
      </c>
      <c r="C44" s="67">
        <v>88489</v>
      </c>
      <c r="D44" s="51" t="s">
        <v>105</v>
      </c>
      <c r="E44" s="52" t="s">
        <v>41</v>
      </c>
      <c r="F44" s="90">
        <v>47</v>
      </c>
      <c r="G44" s="478" t="s">
        <v>816</v>
      </c>
      <c r="H44" s="479"/>
      <c r="I44" s="479"/>
      <c r="J44" s="48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45.75" customHeight="1">
      <c r="A45" s="50" t="s">
        <v>106</v>
      </c>
      <c r="B45" s="34" t="s">
        <v>54</v>
      </c>
      <c r="C45" s="67">
        <v>87632</v>
      </c>
      <c r="D45" s="51" t="s">
        <v>107</v>
      </c>
      <c r="E45" s="52" t="s">
        <v>41</v>
      </c>
      <c r="F45" s="90">
        <v>20</v>
      </c>
      <c r="G45" s="478" t="s">
        <v>816</v>
      </c>
      <c r="H45" s="479"/>
      <c r="I45" s="479"/>
      <c r="J45" s="480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40.5" customHeight="1">
      <c r="A46" s="50" t="s">
        <v>108</v>
      </c>
      <c r="B46" s="34" t="s">
        <v>54</v>
      </c>
      <c r="C46" s="67">
        <v>87251</v>
      </c>
      <c r="D46" s="51" t="s">
        <v>109</v>
      </c>
      <c r="E46" s="52" t="s">
        <v>41</v>
      </c>
      <c r="F46" s="90">
        <v>20</v>
      </c>
      <c r="G46" s="478" t="s">
        <v>816</v>
      </c>
      <c r="H46" s="479"/>
      <c r="I46" s="479"/>
      <c r="J46" s="48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45.75" customHeight="1">
      <c r="A47" s="50" t="s">
        <v>110</v>
      </c>
      <c r="B47" s="34" t="s">
        <v>54</v>
      </c>
      <c r="C47" s="67">
        <v>87269</v>
      </c>
      <c r="D47" s="51" t="s">
        <v>111</v>
      </c>
      <c r="E47" s="52" t="s">
        <v>41</v>
      </c>
      <c r="F47" s="90">
        <v>47</v>
      </c>
      <c r="G47" s="478" t="s">
        <v>816</v>
      </c>
      <c r="H47" s="479"/>
      <c r="I47" s="479"/>
      <c r="J47" s="48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78" t="s">
        <v>112</v>
      </c>
      <c r="B48" s="79"/>
      <c r="C48" s="80"/>
      <c r="D48" s="88" t="s">
        <v>113</v>
      </c>
      <c r="E48" s="82"/>
      <c r="F48" s="83"/>
      <c r="G48" s="478"/>
      <c r="H48" s="479"/>
      <c r="I48" s="479"/>
      <c r="J48" s="48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40.5" customHeight="1">
      <c r="A49" s="50" t="s">
        <v>114</v>
      </c>
      <c r="B49" s="34" t="s">
        <v>54</v>
      </c>
      <c r="C49" s="67">
        <v>91341</v>
      </c>
      <c r="D49" s="51" t="s">
        <v>115</v>
      </c>
      <c r="E49" s="52" t="s">
        <v>41</v>
      </c>
      <c r="F49" s="90">
        <v>4</v>
      </c>
      <c r="G49" s="478" t="s">
        <v>816</v>
      </c>
      <c r="H49" s="479"/>
      <c r="I49" s="479"/>
      <c r="J49" s="48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50.25" customHeight="1">
      <c r="A50" s="50" t="s">
        <v>116</v>
      </c>
      <c r="B50" s="34" t="s">
        <v>54</v>
      </c>
      <c r="C50" s="67">
        <v>94570</v>
      </c>
      <c r="D50" s="51" t="s">
        <v>117</v>
      </c>
      <c r="E50" s="52" t="s">
        <v>41</v>
      </c>
      <c r="F50" s="90" t="e">
        <f>#REF!</f>
        <v>#REF!</v>
      </c>
      <c r="G50" s="478" t="s">
        <v>816</v>
      </c>
      <c r="H50" s="479"/>
      <c r="I50" s="479"/>
      <c r="J50" s="48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50.25" customHeight="1">
      <c r="A51" s="50" t="s">
        <v>118</v>
      </c>
      <c r="B51" s="34" t="s">
        <v>54</v>
      </c>
      <c r="C51" s="67">
        <v>86934</v>
      </c>
      <c r="D51" s="51" t="s">
        <v>119</v>
      </c>
      <c r="E51" s="52" t="s">
        <v>51</v>
      </c>
      <c r="F51" s="90" t="e">
        <f>#REF!</f>
        <v>#REF!</v>
      </c>
      <c r="G51" s="478" t="s">
        <v>816</v>
      </c>
      <c r="H51" s="479"/>
      <c r="I51" s="479"/>
      <c r="J51" s="48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40.5" customHeight="1">
      <c r="A52" s="50" t="s">
        <v>120</v>
      </c>
      <c r="B52" s="34" t="s">
        <v>54</v>
      </c>
      <c r="C52" s="67">
        <v>102605</v>
      </c>
      <c r="D52" s="51" t="s">
        <v>121</v>
      </c>
      <c r="E52" s="52" t="s">
        <v>51</v>
      </c>
      <c r="F52" s="90" t="e">
        <f>#REF!</f>
        <v>#REF!</v>
      </c>
      <c r="G52" s="478" t="s">
        <v>816</v>
      </c>
      <c r="H52" s="479"/>
      <c r="I52" s="479"/>
      <c r="J52" s="48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40.5" customHeight="1">
      <c r="A53" s="50" t="s">
        <v>122</v>
      </c>
      <c r="B53" s="34" t="s">
        <v>54</v>
      </c>
      <c r="C53" s="67">
        <v>90830</v>
      </c>
      <c r="D53" s="51" t="s">
        <v>123</v>
      </c>
      <c r="E53" s="52" t="s">
        <v>51</v>
      </c>
      <c r="F53" s="90" t="e">
        <f>#REF!</f>
        <v>#REF!</v>
      </c>
      <c r="G53" s="478" t="s">
        <v>816</v>
      </c>
      <c r="H53" s="479"/>
      <c r="I53" s="479"/>
      <c r="J53" s="48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40.5" customHeight="1">
      <c r="A54" s="50" t="s">
        <v>124</v>
      </c>
      <c r="B54" s="364" t="s">
        <v>37</v>
      </c>
      <c r="C54" s="67">
        <v>90070</v>
      </c>
      <c r="D54" s="51" t="s">
        <v>125</v>
      </c>
      <c r="E54" s="52" t="s">
        <v>41</v>
      </c>
      <c r="F54" s="90" t="e">
        <f>#REF!</f>
        <v>#REF!</v>
      </c>
      <c r="G54" s="478" t="s">
        <v>816</v>
      </c>
      <c r="H54" s="479"/>
      <c r="I54" s="479"/>
      <c r="J54" s="48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50" t="s">
        <v>126</v>
      </c>
      <c r="B55" s="364" t="s">
        <v>37</v>
      </c>
      <c r="C55" s="67">
        <v>250239</v>
      </c>
      <c r="D55" s="51" t="s">
        <v>127</v>
      </c>
      <c r="E55" s="52" t="s">
        <v>41</v>
      </c>
      <c r="F55" s="90">
        <v>3</v>
      </c>
      <c r="G55" s="478" t="s">
        <v>816</v>
      </c>
      <c r="H55" s="479"/>
      <c r="I55" s="479"/>
      <c r="J55" s="48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>
      <c r="A56" s="78" t="s">
        <v>128</v>
      </c>
      <c r="B56" s="79"/>
      <c r="C56" s="80"/>
      <c r="D56" s="88" t="s">
        <v>129</v>
      </c>
      <c r="E56" s="82"/>
      <c r="F56" s="83"/>
      <c r="G56" s="478"/>
      <c r="H56" s="479"/>
      <c r="I56" s="479"/>
      <c r="J56" s="480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48" customHeight="1">
      <c r="A57" s="50" t="s">
        <v>130</v>
      </c>
      <c r="B57" s="34" t="s">
        <v>54</v>
      </c>
      <c r="C57" s="67">
        <v>92542</v>
      </c>
      <c r="D57" s="51" t="s">
        <v>131</v>
      </c>
      <c r="E57" s="52" t="s">
        <v>41</v>
      </c>
      <c r="F57" s="90" t="e">
        <f>#REF!</f>
        <v>#REF!</v>
      </c>
      <c r="G57" s="478" t="s">
        <v>816</v>
      </c>
      <c r="H57" s="479"/>
      <c r="I57" s="479"/>
      <c r="J57" s="48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2.25" customHeight="1">
      <c r="A58" s="50" t="s">
        <v>132</v>
      </c>
      <c r="B58" s="34" t="s">
        <v>54</v>
      </c>
      <c r="C58" s="67">
        <v>94445</v>
      </c>
      <c r="D58" s="51" t="s">
        <v>133</v>
      </c>
      <c r="E58" s="52" t="s">
        <v>41</v>
      </c>
      <c r="F58" s="90" t="e">
        <f>#REF!</f>
        <v>#REF!</v>
      </c>
      <c r="G58" s="478" t="s">
        <v>816</v>
      </c>
      <c r="H58" s="479"/>
      <c r="I58" s="479"/>
      <c r="J58" s="48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78" t="s">
        <v>134</v>
      </c>
      <c r="B59" s="79"/>
      <c r="C59" s="80"/>
      <c r="D59" s="88" t="s">
        <v>135</v>
      </c>
      <c r="E59" s="82"/>
      <c r="F59" s="83"/>
      <c r="G59" s="89"/>
      <c r="H59" s="84"/>
      <c r="I59" s="85"/>
      <c r="J59" s="86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2.25" customHeight="1">
      <c r="A60" s="50" t="s">
        <v>136</v>
      </c>
      <c r="B60" s="34" t="s">
        <v>54</v>
      </c>
      <c r="C60" s="67">
        <v>89356</v>
      </c>
      <c r="D60" s="51" t="s">
        <v>137</v>
      </c>
      <c r="E60" s="52" t="s">
        <v>62</v>
      </c>
      <c r="F60" s="90">
        <f>100+30+20+10+20</f>
        <v>180</v>
      </c>
      <c r="G60" s="478" t="s">
        <v>816</v>
      </c>
      <c r="H60" s="479"/>
      <c r="I60" s="479"/>
      <c r="J60" s="48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2.25" customHeight="1">
      <c r="A61" s="50" t="s">
        <v>138</v>
      </c>
      <c r="B61" s="34" t="s">
        <v>54</v>
      </c>
      <c r="C61" s="67">
        <v>89412</v>
      </c>
      <c r="D61" s="51" t="s">
        <v>139</v>
      </c>
      <c r="E61" s="52" t="s">
        <v>51</v>
      </c>
      <c r="F61" s="90">
        <v>9</v>
      </c>
      <c r="G61" s="478" t="s">
        <v>816</v>
      </c>
      <c r="H61" s="479"/>
      <c r="I61" s="479"/>
      <c r="J61" s="48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32.25" customHeight="1">
      <c r="A62" s="50" t="s">
        <v>140</v>
      </c>
      <c r="B62" s="34" t="s">
        <v>54</v>
      </c>
      <c r="C62" s="67">
        <v>89373</v>
      </c>
      <c r="D62" s="51" t="s">
        <v>141</v>
      </c>
      <c r="E62" s="52" t="s">
        <v>51</v>
      </c>
      <c r="F62" s="90">
        <v>6</v>
      </c>
      <c r="G62" s="478" t="s">
        <v>816</v>
      </c>
      <c r="H62" s="479"/>
      <c r="I62" s="479"/>
      <c r="J62" s="48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28.5" customHeight="1">
      <c r="A63" s="50" t="s">
        <v>142</v>
      </c>
      <c r="B63" s="34" t="s">
        <v>37</v>
      </c>
      <c r="C63" s="67">
        <v>180434</v>
      </c>
      <c r="D63" s="51" t="s">
        <v>143</v>
      </c>
      <c r="E63" s="52" t="s">
        <v>51</v>
      </c>
      <c r="F63" s="90">
        <v>9</v>
      </c>
      <c r="G63" s="478" t="s">
        <v>816</v>
      </c>
      <c r="H63" s="479"/>
      <c r="I63" s="479"/>
      <c r="J63" s="48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8.5" customHeight="1">
      <c r="A64" s="50" t="s">
        <v>144</v>
      </c>
      <c r="B64" s="34" t="s">
        <v>37</v>
      </c>
      <c r="C64" s="67">
        <v>180442</v>
      </c>
      <c r="D64" s="51" t="s">
        <v>145</v>
      </c>
      <c r="E64" s="52" t="s">
        <v>51</v>
      </c>
      <c r="F64" s="90">
        <v>11</v>
      </c>
      <c r="G64" s="478" t="s">
        <v>816</v>
      </c>
      <c r="H64" s="479"/>
      <c r="I64" s="479"/>
      <c r="J64" s="48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78" t="s">
        <v>146</v>
      </c>
      <c r="B65" s="79"/>
      <c r="C65" s="80"/>
      <c r="D65" s="88" t="s">
        <v>147</v>
      </c>
      <c r="E65" s="82"/>
      <c r="F65" s="83"/>
      <c r="G65" s="478"/>
      <c r="H65" s="479"/>
      <c r="I65" s="479"/>
      <c r="J65" s="480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43.5" customHeight="1">
      <c r="A66" s="50" t="s">
        <v>148</v>
      </c>
      <c r="B66" s="34" t="s">
        <v>54</v>
      </c>
      <c r="C66" s="67">
        <v>89711</v>
      </c>
      <c r="D66" s="51" t="s">
        <v>149</v>
      </c>
      <c r="E66" s="52" t="s">
        <v>62</v>
      </c>
      <c r="F66" s="90">
        <v>10</v>
      </c>
      <c r="G66" s="478" t="s">
        <v>816</v>
      </c>
      <c r="H66" s="479"/>
      <c r="I66" s="479"/>
      <c r="J66" s="480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43.5" customHeight="1">
      <c r="A67" s="50" t="s">
        <v>150</v>
      </c>
      <c r="B67" s="34" t="s">
        <v>54</v>
      </c>
      <c r="C67" s="67">
        <v>89712</v>
      </c>
      <c r="D67" s="51" t="s">
        <v>151</v>
      </c>
      <c r="E67" s="52" t="s">
        <v>62</v>
      </c>
      <c r="F67" s="90">
        <v>22</v>
      </c>
      <c r="G67" s="478" t="s">
        <v>816</v>
      </c>
      <c r="H67" s="479"/>
      <c r="I67" s="479"/>
      <c r="J67" s="48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43.5" customHeight="1">
      <c r="A68" s="50" t="s">
        <v>152</v>
      </c>
      <c r="B68" s="34" t="s">
        <v>54</v>
      </c>
      <c r="C68" s="67">
        <v>89714</v>
      </c>
      <c r="D68" s="51" t="s">
        <v>153</v>
      </c>
      <c r="E68" s="52" t="s">
        <v>62</v>
      </c>
      <c r="F68" s="90">
        <v>65</v>
      </c>
      <c r="G68" s="478" t="s">
        <v>816</v>
      </c>
      <c r="H68" s="479"/>
      <c r="I68" s="479"/>
      <c r="J68" s="480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50" t="s">
        <v>154</v>
      </c>
      <c r="B69" s="34" t="s">
        <v>37</v>
      </c>
      <c r="C69" s="67">
        <v>180687</v>
      </c>
      <c r="D69" s="51" t="s">
        <v>155</v>
      </c>
      <c r="E69" s="52" t="s">
        <v>51</v>
      </c>
      <c r="F69" s="90">
        <v>6</v>
      </c>
      <c r="G69" s="478" t="s">
        <v>816</v>
      </c>
      <c r="H69" s="479"/>
      <c r="I69" s="479"/>
      <c r="J69" s="480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50" t="s">
        <v>156</v>
      </c>
      <c r="B70" s="34" t="s">
        <v>37</v>
      </c>
      <c r="C70" s="67">
        <v>181296</v>
      </c>
      <c r="D70" s="51" t="s">
        <v>157</v>
      </c>
      <c r="E70" s="52" t="s">
        <v>51</v>
      </c>
      <c r="F70" s="90">
        <v>11</v>
      </c>
      <c r="G70" s="478" t="s">
        <v>816</v>
      </c>
      <c r="H70" s="479"/>
      <c r="I70" s="479"/>
      <c r="J70" s="480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50" t="s">
        <v>158</v>
      </c>
      <c r="B71" s="34" t="s">
        <v>37</v>
      </c>
      <c r="C71" s="67">
        <v>180093</v>
      </c>
      <c r="D71" s="51" t="s">
        <v>159</v>
      </c>
      <c r="E71" s="52" t="s">
        <v>51</v>
      </c>
      <c r="F71" s="90">
        <v>13</v>
      </c>
      <c r="G71" s="478" t="s">
        <v>816</v>
      </c>
      <c r="H71" s="479"/>
      <c r="I71" s="479"/>
      <c r="J71" s="480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43.5" customHeight="1">
      <c r="A72" s="50" t="s">
        <v>160</v>
      </c>
      <c r="B72" s="34" t="s">
        <v>54</v>
      </c>
      <c r="C72" s="67">
        <v>98052</v>
      </c>
      <c r="D72" s="51" t="s">
        <v>161</v>
      </c>
      <c r="E72" s="52" t="s">
        <v>51</v>
      </c>
      <c r="F72" s="90">
        <v>1</v>
      </c>
      <c r="G72" s="478" t="s">
        <v>816</v>
      </c>
      <c r="H72" s="479"/>
      <c r="I72" s="479"/>
      <c r="J72" s="480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43.5" customHeight="1">
      <c r="A73" s="50" t="s">
        <v>162</v>
      </c>
      <c r="B73" s="34" t="s">
        <v>54</v>
      </c>
      <c r="C73" s="67">
        <v>98062</v>
      </c>
      <c r="D73" s="51" t="s">
        <v>163</v>
      </c>
      <c r="E73" s="52" t="s">
        <v>51</v>
      </c>
      <c r="F73" s="90">
        <v>1</v>
      </c>
      <c r="G73" s="478" t="s">
        <v>816</v>
      </c>
      <c r="H73" s="479"/>
      <c r="I73" s="479"/>
      <c r="J73" s="480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43.5" customHeight="1">
      <c r="A74" s="50" t="s">
        <v>164</v>
      </c>
      <c r="B74" s="34" t="s">
        <v>54</v>
      </c>
      <c r="C74" s="67">
        <v>98058</v>
      </c>
      <c r="D74" s="51" t="s">
        <v>165</v>
      </c>
      <c r="E74" s="52" t="s">
        <v>51</v>
      </c>
      <c r="F74" s="90">
        <v>1</v>
      </c>
      <c r="G74" s="478" t="s">
        <v>816</v>
      </c>
      <c r="H74" s="479"/>
      <c r="I74" s="479"/>
      <c r="J74" s="48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78" t="s">
        <v>166</v>
      </c>
      <c r="B75" s="79"/>
      <c r="C75" s="80"/>
      <c r="D75" s="88" t="s">
        <v>167</v>
      </c>
      <c r="E75" s="82"/>
      <c r="F75" s="83"/>
      <c r="G75" s="478"/>
      <c r="H75" s="479"/>
      <c r="I75" s="479"/>
      <c r="J75" s="480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42.75" customHeight="1">
      <c r="A76" s="50" t="s">
        <v>168</v>
      </c>
      <c r="B76" s="34" t="s">
        <v>54</v>
      </c>
      <c r="C76" s="67">
        <v>86932</v>
      </c>
      <c r="D76" s="51" t="s">
        <v>169</v>
      </c>
      <c r="E76" s="52" t="s">
        <v>51</v>
      </c>
      <c r="F76" s="90">
        <v>2</v>
      </c>
      <c r="G76" s="478" t="s">
        <v>816</v>
      </c>
      <c r="H76" s="479"/>
      <c r="I76" s="479"/>
      <c r="J76" s="480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30" customHeight="1">
      <c r="A77" s="50" t="s">
        <v>170</v>
      </c>
      <c r="B77" s="34" t="s">
        <v>54</v>
      </c>
      <c r="C77" s="67">
        <v>86903</v>
      </c>
      <c r="D77" s="51" t="s">
        <v>171</v>
      </c>
      <c r="E77" s="52" t="s">
        <v>51</v>
      </c>
      <c r="F77" s="90">
        <v>2</v>
      </c>
      <c r="G77" s="478" t="s">
        <v>816</v>
      </c>
      <c r="H77" s="479"/>
      <c r="I77" s="479"/>
      <c r="J77" s="480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30" customHeight="1">
      <c r="A78" s="50" t="s">
        <v>172</v>
      </c>
      <c r="B78" s="34" t="s">
        <v>54</v>
      </c>
      <c r="C78" s="67">
        <v>100869</v>
      </c>
      <c r="D78" s="51" t="s">
        <v>173</v>
      </c>
      <c r="E78" s="52" t="s">
        <v>51</v>
      </c>
      <c r="F78" s="90">
        <f>0.8*2</f>
        <v>1.6</v>
      </c>
      <c r="G78" s="478" t="s">
        <v>816</v>
      </c>
      <c r="H78" s="479"/>
      <c r="I78" s="479"/>
      <c r="J78" s="48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42" customHeight="1">
      <c r="A79" s="50" t="s">
        <v>174</v>
      </c>
      <c r="B79" s="61" t="s">
        <v>54</v>
      </c>
      <c r="C79" s="62">
        <v>90830</v>
      </c>
      <c r="D79" s="91" t="s">
        <v>123</v>
      </c>
      <c r="E79" s="368" t="s">
        <v>51</v>
      </c>
      <c r="F79" s="366">
        <v>2</v>
      </c>
      <c r="G79" s="478" t="s">
        <v>816</v>
      </c>
      <c r="H79" s="479"/>
      <c r="I79" s="479"/>
      <c r="J79" s="480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1" customHeight="1">
      <c r="A80" s="50" t="s">
        <v>175</v>
      </c>
      <c r="B80" s="34" t="s">
        <v>37</v>
      </c>
      <c r="C80" s="67">
        <v>191517</v>
      </c>
      <c r="D80" s="51" t="s">
        <v>176</v>
      </c>
      <c r="E80" s="368" t="s">
        <v>51</v>
      </c>
      <c r="F80" s="90">
        <v>2</v>
      </c>
      <c r="G80" s="478" t="s">
        <v>816</v>
      </c>
      <c r="H80" s="479"/>
      <c r="I80" s="479"/>
      <c r="J80" s="480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1" customHeight="1">
      <c r="A81" s="50" t="s">
        <v>177</v>
      </c>
      <c r="B81" s="34" t="s">
        <v>37</v>
      </c>
      <c r="C81" s="67">
        <v>190795</v>
      </c>
      <c r="D81" s="51" t="s">
        <v>178</v>
      </c>
      <c r="E81" s="368" t="s">
        <v>51</v>
      </c>
      <c r="F81" s="90">
        <v>2</v>
      </c>
      <c r="G81" s="478" t="s">
        <v>816</v>
      </c>
      <c r="H81" s="479"/>
      <c r="I81" s="479"/>
      <c r="J81" s="480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1" customHeight="1">
      <c r="A82" s="50" t="s">
        <v>179</v>
      </c>
      <c r="B82" s="34" t="s">
        <v>37</v>
      </c>
      <c r="C82" s="67">
        <v>190797</v>
      </c>
      <c r="D82" s="51" t="s">
        <v>180</v>
      </c>
      <c r="E82" s="368" t="s">
        <v>51</v>
      </c>
      <c r="F82" s="366">
        <v>2</v>
      </c>
      <c r="G82" s="478" t="s">
        <v>816</v>
      </c>
      <c r="H82" s="479"/>
      <c r="I82" s="479"/>
      <c r="J82" s="480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95">
        <v>5</v>
      </c>
      <c r="B83" s="413"/>
      <c r="C83" s="414"/>
      <c r="D83" s="96" t="s">
        <v>181</v>
      </c>
      <c r="E83" s="48"/>
      <c r="F83" s="49"/>
      <c r="G83" s="97"/>
      <c r="H83" s="97"/>
      <c r="I83" s="30"/>
      <c r="J83" s="3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78" t="s">
        <v>182</v>
      </c>
      <c r="B84" s="79"/>
      <c r="C84" s="80"/>
      <c r="D84" s="88" t="s">
        <v>183</v>
      </c>
      <c r="E84" s="82"/>
      <c r="F84" s="83"/>
      <c r="G84" s="84"/>
      <c r="H84" s="84"/>
      <c r="I84" s="98"/>
      <c r="J84" s="9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9.25" customHeight="1">
      <c r="A85" s="100" t="s">
        <v>184</v>
      </c>
      <c r="B85" s="34" t="s">
        <v>54</v>
      </c>
      <c r="C85" s="101">
        <v>93358</v>
      </c>
      <c r="D85" s="87" t="s">
        <v>185</v>
      </c>
      <c r="E85" s="34" t="s">
        <v>70</v>
      </c>
      <c r="F85" s="90">
        <v>3.5</v>
      </c>
      <c r="G85" s="478" t="s">
        <v>816</v>
      </c>
      <c r="H85" s="479"/>
      <c r="I85" s="479"/>
      <c r="J85" s="48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41.25" customHeight="1">
      <c r="A86" s="100" t="s">
        <v>186</v>
      </c>
      <c r="B86" s="34" t="s">
        <v>54</v>
      </c>
      <c r="C86" s="67">
        <v>87632</v>
      </c>
      <c r="D86" s="51" t="s">
        <v>107</v>
      </c>
      <c r="E86" s="52" t="s">
        <v>41</v>
      </c>
      <c r="F86" s="90">
        <v>10</v>
      </c>
      <c r="G86" s="478" t="s">
        <v>816</v>
      </c>
      <c r="H86" s="479"/>
      <c r="I86" s="479"/>
      <c r="J86" s="48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32.25" customHeight="1">
      <c r="A87" s="100" t="s">
        <v>187</v>
      </c>
      <c r="B87" s="101" t="s">
        <v>54</v>
      </c>
      <c r="C87" s="101">
        <v>98560</v>
      </c>
      <c r="D87" s="87" t="s">
        <v>188</v>
      </c>
      <c r="E87" s="34" t="s">
        <v>41</v>
      </c>
      <c r="F87" s="90">
        <v>10</v>
      </c>
      <c r="G87" s="478" t="s">
        <v>816</v>
      </c>
      <c r="H87" s="479"/>
      <c r="I87" s="479"/>
      <c r="J87" s="48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32.25" customHeight="1">
      <c r="A88" s="100" t="s">
        <v>189</v>
      </c>
      <c r="B88" s="101" t="s">
        <v>54</v>
      </c>
      <c r="C88" s="101">
        <v>102494</v>
      </c>
      <c r="D88" s="87" t="s">
        <v>190</v>
      </c>
      <c r="E88" s="34" t="s">
        <v>41</v>
      </c>
      <c r="F88" s="90">
        <v>10</v>
      </c>
      <c r="G88" s="478" t="s">
        <v>816</v>
      </c>
      <c r="H88" s="479"/>
      <c r="I88" s="479"/>
      <c r="J88" s="48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39.75" customHeight="1">
      <c r="A89" s="100" t="s">
        <v>191</v>
      </c>
      <c r="B89" s="34" t="s">
        <v>54</v>
      </c>
      <c r="C89" s="67">
        <v>103323</v>
      </c>
      <c r="D89" s="51" t="s">
        <v>95</v>
      </c>
      <c r="E89" s="52" t="s">
        <v>41</v>
      </c>
      <c r="F89" s="90">
        <v>40</v>
      </c>
      <c r="G89" s="478" t="s">
        <v>816</v>
      </c>
      <c r="H89" s="479"/>
      <c r="I89" s="479"/>
      <c r="J89" s="48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44.25" customHeight="1">
      <c r="A90" s="100" t="s">
        <v>192</v>
      </c>
      <c r="B90" s="34" t="s">
        <v>54</v>
      </c>
      <c r="C90" s="67">
        <v>87873</v>
      </c>
      <c r="D90" s="51" t="s">
        <v>97</v>
      </c>
      <c r="E90" s="52" t="s">
        <v>41</v>
      </c>
      <c r="F90" s="90">
        <v>80</v>
      </c>
      <c r="G90" s="478" t="s">
        <v>816</v>
      </c>
      <c r="H90" s="479"/>
      <c r="I90" s="479"/>
      <c r="J90" s="48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53.25" customHeight="1">
      <c r="A91" s="100" t="s">
        <v>193</v>
      </c>
      <c r="B91" s="34" t="s">
        <v>54</v>
      </c>
      <c r="C91" s="67">
        <v>87536</v>
      </c>
      <c r="D91" s="51" t="s">
        <v>99</v>
      </c>
      <c r="E91" s="52" t="s">
        <v>41</v>
      </c>
      <c r="F91" s="90">
        <v>80</v>
      </c>
      <c r="G91" s="478" t="s">
        <v>816</v>
      </c>
      <c r="H91" s="479"/>
      <c r="I91" s="479"/>
      <c r="J91" s="48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100" t="s">
        <v>194</v>
      </c>
      <c r="B92" s="34" t="s">
        <v>37</v>
      </c>
      <c r="C92" s="67">
        <v>110763</v>
      </c>
      <c r="D92" s="51" t="s">
        <v>101</v>
      </c>
      <c r="E92" s="52" t="s">
        <v>41</v>
      </c>
      <c r="F92" s="90">
        <v>80</v>
      </c>
      <c r="G92" s="478" t="s">
        <v>816</v>
      </c>
      <c r="H92" s="479"/>
      <c r="I92" s="479"/>
      <c r="J92" s="48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7.75" customHeight="1">
      <c r="A93" s="100" t="s">
        <v>195</v>
      </c>
      <c r="B93" s="34" t="s">
        <v>54</v>
      </c>
      <c r="C93" s="67">
        <v>96130</v>
      </c>
      <c r="D93" s="51" t="s">
        <v>103</v>
      </c>
      <c r="E93" s="52" t="s">
        <v>41</v>
      </c>
      <c r="F93" s="90">
        <v>80</v>
      </c>
      <c r="G93" s="478" t="s">
        <v>816</v>
      </c>
      <c r="H93" s="479"/>
      <c r="I93" s="479"/>
      <c r="J93" s="48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100" t="s">
        <v>196</v>
      </c>
      <c r="B94" s="415" t="s">
        <v>197</v>
      </c>
      <c r="C94" s="375"/>
      <c r="D94" s="102" t="s">
        <v>198</v>
      </c>
      <c r="E94" s="34" t="s">
        <v>51</v>
      </c>
      <c r="F94" s="90" t="e">
        <f>#REF!</f>
        <v>#REF!</v>
      </c>
      <c r="G94" s="478" t="s">
        <v>816</v>
      </c>
      <c r="H94" s="479"/>
      <c r="I94" s="479"/>
      <c r="J94" s="48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78" t="s">
        <v>199</v>
      </c>
      <c r="B95" s="79"/>
      <c r="C95" s="80"/>
      <c r="D95" s="88" t="s">
        <v>135</v>
      </c>
      <c r="E95" s="82"/>
      <c r="F95" s="83"/>
      <c r="G95" s="478"/>
      <c r="H95" s="479"/>
      <c r="I95" s="479"/>
      <c r="J95" s="48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30" customHeight="1">
      <c r="A96" s="50" t="s">
        <v>200</v>
      </c>
      <c r="B96" s="34" t="s">
        <v>54</v>
      </c>
      <c r="C96" s="67">
        <v>89403</v>
      </c>
      <c r="D96" s="51" t="s">
        <v>201</v>
      </c>
      <c r="E96" s="52" t="s">
        <v>62</v>
      </c>
      <c r="F96" s="90">
        <v>13</v>
      </c>
      <c r="G96" s="478" t="s">
        <v>816</v>
      </c>
      <c r="H96" s="479"/>
      <c r="I96" s="479"/>
      <c r="J96" s="480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8.5" customHeight="1">
      <c r="A97" s="50" t="s">
        <v>202</v>
      </c>
      <c r="B97" s="34" t="s">
        <v>37</v>
      </c>
      <c r="C97" s="67">
        <v>180442</v>
      </c>
      <c r="D97" s="51" t="s">
        <v>145</v>
      </c>
      <c r="E97" s="52" t="s">
        <v>51</v>
      </c>
      <c r="F97" s="90">
        <v>2</v>
      </c>
      <c r="G97" s="478" t="s">
        <v>816</v>
      </c>
      <c r="H97" s="479"/>
      <c r="I97" s="479"/>
      <c r="J97" s="480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7.75" customHeight="1">
      <c r="A98" s="50" t="s">
        <v>203</v>
      </c>
      <c r="B98" s="34" t="s">
        <v>54</v>
      </c>
      <c r="C98" s="67">
        <v>89413</v>
      </c>
      <c r="D98" s="51" t="s">
        <v>204</v>
      </c>
      <c r="E98" s="52" t="s">
        <v>51</v>
      </c>
      <c r="F98" s="90">
        <v>1</v>
      </c>
      <c r="G98" s="478" t="s">
        <v>816</v>
      </c>
      <c r="H98" s="479"/>
      <c r="I98" s="479"/>
      <c r="J98" s="480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78" t="s">
        <v>205</v>
      </c>
      <c r="B99" s="79"/>
      <c r="C99" s="80"/>
      <c r="D99" s="88" t="s">
        <v>206</v>
      </c>
      <c r="E99" s="82"/>
      <c r="F99" s="83"/>
      <c r="G99" s="84"/>
      <c r="H99" s="84"/>
      <c r="I99" s="85"/>
      <c r="J99" s="86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7" customHeight="1">
      <c r="A100" s="50" t="s">
        <v>207</v>
      </c>
      <c r="B100" s="34" t="s">
        <v>54</v>
      </c>
      <c r="C100" s="67">
        <v>89449</v>
      </c>
      <c r="D100" s="51" t="s">
        <v>208</v>
      </c>
      <c r="E100" s="52" t="s">
        <v>62</v>
      </c>
      <c r="F100" s="90">
        <f>5+2</f>
        <v>7</v>
      </c>
      <c r="G100" s="478" t="s">
        <v>816</v>
      </c>
      <c r="H100" s="479"/>
      <c r="I100" s="479"/>
      <c r="J100" s="480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7" customHeight="1">
      <c r="A101" s="50" t="s">
        <v>209</v>
      </c>
      <c r="B101" s="34" t="s">
        <v>54</v>
      </c>
      <c r="C101" s="67">
        <v>89450</v>
      </c>
      <c r="D101" s="51" t="s">
        <v>210</v>
      </c>
      <c r="E101" s="52" t="s">
        <v>62</v>
      </c>
      <c r="F101" s="90">
        <v>20</v>
      </c>
      <c r="G101" s="478" t="s">
        <v>816</v>
      </c>
      <c r="H101" s="479"/>
      <c r="I101" s="479"/>
      <c r="J101" s="480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7" customHeight="1">
      <c r="A102" s="50" t="s">
        <v>211</v>
      </c>
      <c r="B102" s="34" t="s">
        <v>54</v>
      </c>
      <c r="C102" s="67">
        <v>89512</v>
      </c>
      <c r="D102" s="51" t="s">
        <v>212</v>
      </c>
      <c r="E102" s="52" t="s">
        <v>62</v>
      </c>
      <c r="F102" s="90">
        <v>50</v>
      </c>
      <c r="G102" s="478" t="s">
        <v>816</v>
      </c>
      <c r="H102" s="479"/>
      <c r="I102" s="479"/>
      <c r="J102" s="480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0.25" customHeight="1">
      <c r="A103" s="50" t="s">
        <v>213</v>
      </c>
      <c r="B103" s="34" t="s">
        <v>37</v>
      </c>
      <c r="C103" s="67">
        <v>180438</v>
      </c>
      <c r="D103" s="51" t="s">
        <v>214</v>
      </c>
      <c r="E103" s="52" t="s">
        <v>51</v>
      </c>
      <c r="F103" s="90">
        <v>2</v>
      </c>
      <c r="G103" s="478" t="s">
        <v>816</v>
      </c>
      <c r="H103" s="479"/>
      <c r="I103" s="479"/>
      <c r="J103" s="480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0.25" customHeight="1">
      <c r="A104" s="50" t="s">
        <v>215</v>
      </c>
      <c r="B104" s="34" t="s">
        <v>37</v>
      </c>
      <c r="C104" s="67">
        <v>180233</v>
      </c>
      <c r="D104" s="51" t="s">
        <v>216</v>
      </c>
      <c r="E104" s="52" t="s">
        <v>51</v>
      </c>
      <c r="F104" s="90">
        <v>1</v>
      </c>
      <c r="G104" s="478" t="s">
        <v>816</v>
      </c>
      <c r="H104" s="479"/>
      <c r="I104" s="479"/>
      <c r="J104" s="48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0.25" customHeight="1">
      <c r="A105" s="50" t="s">
        <v>217</v>
      </c>
      <c r="B105" s="34" t="s">
        <v>37</v>
      </c>
      <c r="C105" s="67">
        <v>180431</v>
      </c>
      <c r="D105" s="51" t="s">
        <v>218</v>
      </c>
      <c r="E105" s="52" t="s">
        <v>51</v>
      </c>
      <c r="F105" s="90">
        <v>2</v>
      </c>
      <c r="G105" s="478" t="s">
        <v>816</v>
      </c>
      <c r="H105" s="479"/>
      <c r="I105" s="479"/>
      <c r="J105" s="480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7" customHeight="1">
      <c r="A106" s="50" t="s">
        <v>219</v>
      </c>
      <c r="B106" s="34" t="s">
        <v>54</v>
      </c>
      <c r="C106" s="67">
        <v>94496</v>
      </c>
      <c r="D106" s="51" t="s">
        <v>220</v>
      </c>
      <c r="E106" s="52" t="s">
        <v>51</v>
      </c>
      <c r="F106" s="90" t="e">
        <f>#REF!</f>
        <v>#REF!</v>
      </c>
      <c r="G106" s="478" t="s">
        <v>816</v>
      </c>
      <c r="H106" s="479"/>
      <c r="I106" s="479"/>
      <c r="J106" s="480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7" customHeight="1">
      <c r="A107" s="50" t="s">
        <v>221</v>
      </c>
      <c r="B107" s="34" t="s">
        <v>54</v>
      </c>
      <c r="C107" s="67">
        <v>94497</v>
      </c>
      <c r="D107" s="51" t="s">
        <v>222</v>
      </c>
      <c r="E107" s="52" t="s">
        <v>51</v>
      </c>
      <c r="F107" s="90" t="e">
        <f>#REF!</f>
        <v>#REF!</v>
      </c>
      <c r="G107" s="478" t="s">
        <v>816</v>
      </c>
      <c r="H107" s="479"/>
      <c r="I107" s="479"/>
      <c r="J107" s="480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7" customHeight="1">
      <c r="A108" s="50" t="s">
        <v>223</v>
      </c>
      <c r="B108" s="101" t="s">
        <v>54</v>
      </c>
      <c r="C108" s="101">
        <v>89500</v>
      </c>
      <c r="D108" s="87" t="s">
        <v>224</v>
      </c>
      <c r="E108" s="34" t="s">
        <v>51</v>
      </c>
      <c r="F108" s="90" t="e">
        <f>#REF!</f>
        <v>#REF!</v>
      </c>
      <c r="G108" s="478" t="s">
        <v>816</v>
      </c>
      <c r="H108" s="479"/>
      <c r="I108" s="479"/>
      <c r="J108" s="480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41.25" customHeight="1">
      <c r="A109" s="50" t="s">
        <v>225</v>
      </c>
      <c r="B109" s="101" t="s">
        <v>54</v>
      </c>
      <c r="C109" s="101">
        <v>92373</v>
      </c>
      <c r="D109" s="87" t="s">
        <v>226</v>
      </c>
      <c r="E109" s="34" t="s">
        <v>51</v>
      </c>
      <c r="F109" s="90" t="e">
        <f>#REF!</f>
        <v>#REF!</v>
      </c>
      <c r="G109" s="478" t="s">
        <v>816</v>
      </c>
      <c r="H109" s="479"/>
      <c r="I109" s="479"/>
      <c r="J109" s="480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41.25" customHeight="1">
      <c r="A110" s="50" t="s">
        <v>227</v>
      </c>
      <c r="B110" s="101" t="s">
        <v>54</v>
      </c>
      <c r="C110" s="67">
        <v>92371</v>
      </c>
      <c r="D110" s="87" t="s">
        <v>228</v>
      </c>
      <c r="E110" s="34" t="s">
        <v>51</v>
      </c>
      <c r="F110" s="90" t="e">
        <f>#REF!</f>
        <v>#REF!</v>
      </c>
      <c r="G110" s="478" t="s">
        <v>816</v>
      </c>
      <c r="H110" s="479"/>
      <c r="I110" s="479"/>
      <c r="J110" s="480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9.25" customHeight="1">
      <c r="A111" s="50" t="s">
        <v>229</v>
      </c>
      <c r="B111" s="101" t="s">
        <v>54</v>
      </c>
      <c r="C111" s="67">
        <v>102118</v>
      </c>
      <c r="D111" s="87" t="s">
        <v>230</v>
      </c>
      <c r="E111" s="34" t="s">
        <v>51</v>
      </c>
      <c r="F111" s="90" t="e">
        <f>#REF!</f>
        <v>#REF!</v>
      </c>
      <c r="G111" s="478" t="s">
        <v>816</v>
      </c>
      <c r="H111" s="479"/>
      <c r="I111" s="479"/>
      <c r="J111" s="480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41.25" customHeight="1">
      <c r="A112" s="50" t="s">
        <v>231</v>
      </c>
      <c r="B112" s="101" t="s">
        <v>54</v>
      </c>
      <c r="C112" s="67">
        <v>99253</v>
      </c>
      <c r="D112" s="87" t="s">
        <v>232</v>
      </c>
      <c r="E112" s="34" t="s">
        <v>51</v>
      </c>
      <c r="F112" s="90" t="e">
        <f>#REF!</f>
        <v>#REF!</v>
      </c>
      <c r="G112" s="478" t="s">
        <v>816</v>
      </c>
      <c r="H112" s="479"/>
      <c r="I112" s="479"/>
      <c r="J112" s="480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46">
        <v>6</v>
      </c>
      <c r="B113" s="390"/>
      <c r="C113" s="375"/>
      <c r="D113" s="47" t="s">
        <v>233</v>
      </c>
      <c r="E113" s="48"/>
      <c r="F113" s="49"/>
      <c r="G113" s="97"/>
      <c r="H113" s="97"/>
      <c r="I113" s="30"/>
      <c r="J113" s="3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78" t="s">
        <v>234</v>
      </c>
      <c r="B114" s="79"/>
      <c r="C114" s="80"/>
      <c r="D114" s="88" t="s">
        <v>235</v>
      </c>
      <c r="E114" s="82"/>
      <c r="F114" s="83"/>
      <c r="G114" s="84"/>
      <c r="H114" s="84"/>
      <c r="I114" s="85"/>
      <c r="J114" s="86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9.25" customHeight="1">
      <c r="A115" s="50" t="s">
        <v>236</v>
      </c>
      <c r="B115" s="101" t="s">
        <v>54</v>
      </c>
      <c r="C115" s="67">
        <v>94342</v>
      </c>
      <c r="D115" s="87" t="s">
        <v>237</v>
      </c>
      <c r="E115" s="34" t="s">
        <v>70</v>
      </c>
      <c r="F115" s="105">
        <v>145</v>
      </c>
      <c r="G115" s="478" t="s">
        <v>816</v>
      </c>
      <c r="H115" s="479"/>
      <c r="I115" s="479"/>
      <c r="J115" s="480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295" t="s">
        <v>238</v>
      </c>
      <c r="B116" s="79"/>
      <c r="C116" s="80"/>
      <c r="D116" s="88" t="s">
        <v>242</v>
      </c>
      <c r="E116" s="82"/>
      <c r="F116" s="106"/>
      <c r="G116" s="89"/>
      <c r="H116" s="84"/>
      <c r="I116" s="85"/>
      <c r="J116" s="86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9.25" customHeight="1">
      <c r="A117" s="294" t="s">
        <v>239</v>
      </c>
      <c r="B117" s="34" t="s">
        <v>54</v>
      </c>
      <c r="C117" s="101">
        <v>93358</v>
      </c>
      <c r="D117" s="87" t="s">
        <v>185</v>
      </c>
      <c r="E117" s="34" t="s">
        <v>70</v>
      </c>
      <c r="F117" s="90">
        <v>19</v>
      </c>
      <c r="G117" s="478" t="s">
        <v>816</v>
      </c>
      <c r="H117" s="479"/>
      <c r="I117" s="479"/>
      <c r="J117" s="480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31.5" customHeight="1">
      <c r="A118" s="294" t="s">
        <v>240</v>
      </c>
      <c r="B118" s="292" t="s">
        <v>37</v>
      </c>
      <c r="C118" s="67">
        <v>50035</v>
      </c>
      <c r="D118" s="291" t="s">
        <v>676</v>
      </c>
      <c r="E118" s="34" t="s">
        <v>41</v>
      </c>
      <c r="F118" s="90">
        <v>350</v>
      </c>
      <c r="G118" s="478" t="s">
        <v>816</v>
      </c>
      <c r="H118" s="479"/>
      <c r="I118" s="479"/>
      <c r="J118" s="480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38.25" customHeight="1">
      <c r="A119" s="294" t="s">
        <v>678</v>
      </c>
      <c r="B119" s="34" t="s">
        <v>54</v>
      </c>
      <c r="C119" s="67">
        <v>94962</v>
      </c>
      <c r="D119" s="51" t="s">
        <v>74</v>
      </c>
      <c r="E119" s="52" t="s">
        <v>70</v>
      </c>
      <c r="F119" s="90">
        <v>1.5</v>
      </c>
      <c r="G119" s="478" t="s">
        <v>816</v>
      </c>
      <c r="H119" s="479"/>
      <c r="I119" s="479"/>
      <c r="J119" s="480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7" customHeight="1">
      <c r="A120" s="294" t="s">
        <v>679</v>
      </c>
      <c r="B120" s="34" t="s">
        <v>54</v>
      </c>
      <c r="C120" s="67">
        <v>96543</v>
      </c>
      <c r="D120" s="51" t="s">
        <v>80</v>
      </c>
      <c r="E120" s="52" t="s">
        <v>81</v>
      </c>
      <c r="F120" s="90">
        <v>350</v>
      </c>
      <c r="G120" s="478" t="s">
        <v>816</v>
      </c>
      <c r="H120" s="479"/>
      <c r="I120" s="479"/>
      <c r="J120" s="480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7" customHeight="1">
      <c r="A121" s="294" t="s">
        <v>680</v>
      </c>
      <c r="B121" s="34" t="s">
        <v>54</v>
      </c>
      <c r="C121" s="67">
        <v>96544</v>
      </c>
      <c r="D121" s="291" t="s">
        <v>675</v>
      </c>
      <c r="E121" s="52" t="s">
        <v>81</v>
      </c>
      <c r="F121" s="90">
        <v>137</v>
      </c>
      <c r="G121" s="478" t="s">
        <v>816</v>
      </c>
      <c r="H121" s="479"/>
      <c r="I121" s="479"/>
      <c r="J121" s="480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7" customHeight="1">
      <c r="A122" s="294" t="s">
        <v>681</v>
      </c>
      <c r="B122" s="34" t="s">
        <v>54</v>
      </c>
      <c r="C122" s="67">
        <v>96546</v>
      </c>
      <c r="D122" s="51" t="s">
        <v>85</v>
      </c>
      <c r="E122" s="52" t="s">
        <v>81</v>
      </c>
      <c r="F122" s="90">
        <v>1160</v>
      </c>
      <c r="G122" s="478" t="s">
        <v>816</v>
      </c>
      <c r="H122" s="479"/>
      <c r="I122" s="479"/>
      <c r="J122" s="480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7" customHeight="1">
      <c r="A123" s="294" t="s">
        <v>682</v>
      </c>
      <c r="B123" s="34" t="s">
        <v>54</v>
      </c>
      <c r="C123" s="67">
        <v>96545</v>
      </c>
      <c r="D123" s="51" t="s">
        <v>83</v>
      </c>
      <c r="E123" s="52" t="s">
        <v>81</v>
      </c>
      <c r="F123" s="90">
        <v>335</v>
      </c>
      <c r="G123" s="478" t="s">
        <v>816</v>
      </c>
      <c r="H123" s="479"/>
      <c r="I123" s="479"/>
      <c r="J123" s="480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7" customHeight="1">
      <c r="A124" s="294" t="s">
        <v>683</v>
      </c>
      <c r="B124" s="34" t="s">
        <v>54</v>
      </c>
      <c r="C124" s="67">
        <v>96547</v>
      </c>
      <c r="D124" s="291" t="s">
        <v>673</v>
      </c>
      <c r="E124" s="52" t="s">
        <v>81</v>
      </c>
      <c r="F124" s="90">
        <v>95</v>
      </c>
      <c r="G124" s="478" t="s">
        <v>816</v>
      </c>
      <c r="H124" s="479"/>
      <c r="I124" s="479"/>
      <c r="J124" s="480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7" customHeight="1">
      <c r="A125" s="294" t="s">
        <v>684</v>
      </c>
      <c r="B125" s="34" t="s">
        <v>54</v>
      </c>
      <c r="C125" s="67">
        <v>96548</v>
      </c>
      <c r="D125" s="291" t="s">
        <v>674</v>
      </c>
      <c r="E125" s="52" t="s">
        <v>81</v>
      </c>
      <c r="F125" s="90">
        <v>49</v>
      </c>
      <c r="G125" s="478" t="s">
        <v>816</v>
      </c>
      <c r="H125" s="479"/>
      <c r="I125" s="479"/>
      <c r="J125" s="480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36" customHeight="1">
      <c r="A126" s="294" t="s">
        <v>685</v>
      </c>
      <c r="B126" s="34" t="s">
        <v>54</v>
      </c>
      <c r="C126" s="67">
        <v>94971</v>
      </c>
      <c r="D126" s="51" t="s">
        <v>87</v>
      </c>
      <c r="E126" s="52" t="s">
        <v>70</v>
      </c>
      <c r="F126" s="90">
        <v>33</v>
      </c>
      <c r="G126" s="478" t="s">
        <v>816</v>
      </c>
      <c r="H126" s="479"/>
      <c r="I126" s="479"/>
      <c r="J126" s="480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8.5" customHeight="1">
      <c r="A127" s="294" t="s">
        <v>686</v>
      </c>
      <c r="B127" s="34" t="s">
        <v>54</v>
      </c>
      <c r="C127" s="67">
        <v>103670</v>
      </c>
      <c r="D127" s="51" t="s">
        <v>89</v>
      </c>
      <c r="E127" s="52" t="s">
        <v>70</v>
      </c>
      <c r="F127" s="90">
        <f>F126</f>
        <v>33</v>
      </c>
      <c r="G127" s="478" t="s">
        <v>816</v>
      </c>
      <c r="H127" s="479"/>
      <c r="I127" s="479"/>
      <c r="J127" s="480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8.5" customHeight="1">
      <c r="A128" s="294" t="s">
        <v>687</v>
      </c>
      <c r="B128" s="34" t="s">
        <v>54</v>
      </c>
      <c r="C128" s="67">
        <v>98557</v>
      </c>
      <c r="D128" s="51" t="s">
        <v>91</v>
      </c>
      <c r="E128" s="52" t="s">
        <v>41</v>
      </c>
      <c r="F128" s="90">
        <v>15</v>
      </c>
      <c r="G128" s="478" t="s">
        <v>816</v>
      </c>
      <c r="H128" s="479"/>
      <c r="I128" s="479"/>
      <c r="J128" s="480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295" t="s">
        <v>241</v>
      </c>
      <c r="B129" s="79"/>
      <c r="C129" s="80"/>
      <c r="D129" s="88" t="s">
        <v>93</v>
      </c>
      <c r="E129" s="82"/>
      <c r="F129" s="108"/>
      <c r="G129" s="478"/>
      <c r="H129" s="479"/>
      <c r="I129" s="479"/>
      <c r="J129" s="480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38.25" customHeight="1">
      <c r="A130" s="296" t="s">
        <v>243</v>
      </c>
      <c r="B130" s="34" t="s">
        <v>54</v>
      </c>
      <c r="C130" s="67">
        <v>103323</v>
      </c>
      <c r="D130" s="51" t="s">
        <v>95</v>
      </c>
      <c r="E130" s="52" t="s">
        <v>41</v>
      </c>
      <c r="F130" s="90">
        <v>130</v>
      </c>
      <c r="G130" s="478" t="s">
        <v>816</v>
      </c>
      <c r="H130" s="479"/>
      <c r="I130" s="479"/>
      <c r="J130" s="480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38.25" customHeight="1">
      <c r="A131" s="296" t="s">
        <v>244</v>
      </c>
      <c r="B131" s="34" t="s">
        <v>54</v>
      </c>
      <c r="C131" s="67">
        <v>87873</v>
      </c>
      <c r="D131" s="51" t="s">
        <v>97</v>
      </c>
      <c r="E131" s="52" t="s">
        <v>41</v>
      </c>
      <c r="F131" s="90">
        <v>215</v>
      </c>
      <c r="G131" s="478" t="s">
        <v>816</v>
      </c>
      <c r="H131" s="479"/>
      <c r="I131" s="479"/>
      <c r="J131" s="480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51" customHeight="1">
      <c r="A132" s="296" t="s">
        <v>245</v>
      </c>
      <c r="B132" s="34" t="s">
        <v>54</v>
      </c>
      <c r="C132" s="67">
        <v>87536</v>
      </c>
      <c r="D132" s="51" t="s">
        <v>99</v>
      </c>
      <c r="E132" s="52" t="s">
        <v>41</v>
      </c>
      <c r="F132" s="90">
        <v>215</v>
      </c>
      <c r="G132" s="478" t="s">
        <v>816</v>
      </c>
      <c r="H132" s="479"/>
      <c r="I132" s="479"/>
      <c r="J132" s="480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296" t="s">
        <v>246</v>
      </c>
      <c r="B133" s="34" t="s">
        <v>37</v>
      </c>
      <c r="C133" s="67">
        <v>110763</v>
      </c>
      <c r="D133" s="51" t="s">
        <v>101</v>
      </c>
      <c r="E133" s="52" t="s">
        <v>41</v>
      </c>
      <c r="F133" s="90">
        <v>215</v>
      </c>
      <c r="G133" s="478" t="s">
        <v>816</v>
      </c>
      <c r="H133" s="479"/>
      <c r="I133" s="479"/>
      <c r="J133" s="480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7" customHeight="1">
      <c r="A134" s="296" t="s">
        <v>247</v>
      </c>
      <c r="B134" s="34" t="s">
        <v>54</v>
      </c>
      <c r="C134" s="67">
        <v>96130</v>
      </c>
      <c r="D134" s="51" t="s">
        <v>103</v>
      </c>
      <c r="E134" s="52" t="s">
        <v>41</v>
      </c>
      <c r="F134" s="90">
        <v>195</v>
      </c>
      <c r="G134" s="478" t="s">
        <v>816</v>
      </c>
      <c r="H134" s="479"/>
      <c r="I134" s="479"/>
      <c r="J134" s="480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7" customHeight="1">
      <c r="A135" s="296" t="s">
        <v>248</v>
      </c>
      <c r="B135" s="34" t="s">
        <v>54</v>
      </c>
      <c r="C135" s="67">
        <v>88489</v>
      </c>
      <c r="D135" s="51" t="s">
        <v>105</v>
      </c>
      <c r="E135" s="52" t="s">
        <v>41</v>
      </c>
      <c r="F135" s="90">
        <v>195</v>
      </c>
      <c r="G135" s="478" t="s">
        <v>816</v>
      </c>
      <c r="H135" s="479"/>
      <c r="I135" s="479"/>
      <c r="J135" s="480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43.5" customHeight="1">
      <c r="A136" s="296" t="s">
        <v>249</v>
      </c>
      <c r="B136" s="34" t="s">
        <v>54</v>
      </c>
      <c r="C136" s="67">
        <v>87632</v>
      </c>
      <c r="D136" s="51" t="s">
        <v>107</v>
      </c>
      <c r="E136" s="52" t="s">
        <v>41</v>
      </c>
      <c r="F136" s="90">
        <v>100</v>
      </c>
      <c r="G136" s="478" t="s">
        <v>816</v>
      </c>
      <c r="H136" s="479"/>
      <c r="I136" s="479"/>
      <c r="J136" s="480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43.5" customHeight="1">
      <c r="A137" s="296" t="s">
        <v>250</v>
      </c>
      <c r="B137" s="34" t="s">
        <v>54</v>
      </c>
      <c r="C137" s="67">
        <v>87251</v>
      </c>
      <c r="D137" s="51" t="s">
        <v>109</v>
      </c>
      <c r="E137" s="52" t="s">
        <v>41</v>
      </c>
      <c r="F137" s="90">
        <v>20</v>
      </c>
      <c r="G137" s="478" t="s">
        <v>816</v>
      </c>
      <c r="H137" s="479"/>
      <c r="I137" s="479"/>
      <c r="J137" s="480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48" customHeight="1">
      <c r="A138" s="296" t="s">
        <v>251</v>
      </c>
      <c r="B138" s="34" t="s">
        <v>54</v>
      </c>
      <c r="C138" s="62">
        <v>87269</v>
      </c>
      <c r="D138" s="91" t="s">
        <v>111</v>
      </c>
      <c r="E138" s="368" t="s">
        <v>41</v>
      </c>
      <c r="F138" s="366">
        <v>20</v>
      </c>
      <c r="G138" s="478" t="s">
        <v>816</v>
      </c>
      <c r="H138" s="479"/>
      <c r="I138" s="479"/>
      <c r="J138" s="480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41.25" customHeight="1">
      <c r="A139" s="296" t="s">
        <v>252</v>
      </c>
      <c r="B139" s="34" t="s">
        <v>54</v>
      </c>
      <c r="C139" s="67">
        <v>94990</v>
      </c>
      <c r="D139" s="51" t="s">
        <v>265</v>
      </c>
      <c r="E139" s="52" t="s">
        <v>70</v>
      </c>
      <c r="F139" s="366">
        <v>0.3</v>
      </c>
      <c r="G139" s="478" t="s">
        <v>816</v>
      </c>
      <c r="H139" s="479"/>
      <c r="I139" s="479"/>
      <c r="J139" s="480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296" t="s">
        <v>253</v>
      </c>
      <c r="B140" s="34" t="s">
        <v>54</v>
      </c>
      <c r="C140" s="67">
        <v>101747</v>
      </c>
      <c r="D140" s="51" t="s">
        <v>266</v>
      </c>
      <c r="E140" s="52" t="s">
        <v>41</v>
      </c>
      <c r="F140" s="366">
        <v>55</v>
      </c>
      <c r="G140" s="478" t="s">
        <v>816</v>
      </c>
      <c r="H140" s="479"/>
      <c r="I140" s="479"/>
      <c r="J140" s="480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295" t="s">
        <v>254</v>
      </c>
      <c r="B141" s="79"/>
      <c r="C141" s="80"/>
      <c r="D141" s="88" t="s">
        <v>268</v>
      </c>
      <c r="E141" s="82"/>
      <c r="F141" s="83"/>
      <c r="G141" s="478"/>
      <c r="H141" s="479"/>
      <c r="I141" s="479"/>
      <c r="J141" s="480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30.75" customHeight="1">
      <c r="A142" s="296" t="s">
        <v>255</v>
      </c>
      <c r="B142" s="34" t="s">
        <v>54</v>
      </c>
      <c r="C142" s="67">
        <v>91341</v>
      </c>
      <c r="D142" s="51" t="s">
        <v>115</v>
      </c>
      <c r="E142" s="52" t="s">
        <v>41</v>
      </c>
      <c r="F142" s="90" t="e">
        <f>#REF!</f>
        <v>#REF!</v>
      </c>
      <c r="G142" s="478" t="s">
        <v>816</v>
      </c>
      <c r="H142" s="479"/>
      <c r="I142" s="479"/>
      <c r="J142" s="480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50.25" customHeight="1">
      <c r="A143" s="296" t="s">
        <v>256</v>
      </c>
      <c r="B143" s="34" t="s">
        <v>54</v>
      </c>
      <c r="C143" s="67">
        <v>94570</v>
      </c>
      <c r="D143" s="51" t="s">
        <v>117</v>
      </c>
      <c r="E143" s="52" t="s">
        <v>41</v>
      </c>
      <c r="F143" s="90" t="e">
        <f>#REF!</f>
        <v>#REF!</v>
      </c>
      <c r="G143" s="478" t="s">
        <v>816</v>
      </c>
      <c r="H143" s="479"/>
      <c r="I143" s="479"/>
      <c r="J143" s="480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42.75" customHeight="1">
      <c r="A144" s="296" t="s">
        <v>257</v>
      </c>
      <c r="B144" s="34" t="s">
        <v>54</v>
      </c>
      <c r="C144" s="67">
        <v>86932</v>
      </c>
      <c r="D144" s="51" t="s">
        <v>169</v>
      </c>
      <c r="E144" s="52" t="s">
        <v>51</v>
      </c>
      <c r="F144" s="90" t="e">
        <f>#REF!</f>
        <v>#REF!</v>
      </c>
      <c r="G144" s="478" t="s">
        <v>816</v>
      </c>
      <c r="H144" s="479"/>
      <c r="I144" s="479"/>
      <c r="J144" s="480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30" customHeight="1">
      <c r="A145" s="296" t="s">
        <v>258</v>
      </c>
      <c r="B145" s="34" t="s">
        <v>54</v>
      </c>
      <c r="C145" s="67">
        <v>86903</v>
      </c>
      <c r="D145" s="51" t="s">
        <v>171</v>
      </c>
      <c r="E145" s="52" t="s">
        <v>51</v>
      </c>
      <c r="F145" s="90" t="e">
        <f>#REF!</f>
        <v>#REF!</v>
      </c>
      <c r="G145" s="478" t="s">
        <v>816</v>
      </c>
      <c r="H145" s="479"/>
      <c r="I145" s="479"/>
      <c r="J145" s="480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30" customHeight="1">
      <c r="A146" s="296" t="s">
        <v>259</v>
      </c>
      <c r="B146" s="34" t="s">
        <v>54</v>
      </c>
      <c r="C146" s="67">
        <v>100869</v>
      </c>
      <c r="D146" s="51" t="s">
        <v>173</v>
      </c>
      <c r="E146" s="52" t="s">
        <v>51</v>
      </c>
      <c r="F146" s="90" t="e">
        <f>#REF!</f>
        <v>#REF!</v>
      </c>
      <c r="G146" s="478" t="s">
        <v>816</v>
      </c>
      <c r="H146" s="479"/>
      <c r="I146" s="479"/>
      <c r="J146" s="480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42" customHeight="1">
      <c r="A147" s="296" t="s">
        <v>260</v>
      </c>
      <c r="B147" s="34" t="s">
        <v>54</v>
      </c>
      <c r="C147" s="62">
        <v>90830</v>
      </c>
      <c r="D147" s="91" t="s">
        <v>123</v>
      </c>
      <c r="E147" s="368" t="s">
        <v>51</v>
      </c>
      <c r="F147" s="366" t="e">
        <f>#REF!</f>
        <v>#REF!</v>
      </c>
      <c r="G147" s="478" t="s">
        <v>816</v>
      </c>
      <c r="H147" s="479"/>
      <c r="I147" s="479"/>
      <c r="J147" s="480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1" customHeight="1">
      <c r="A148" s="296" t="s">
        <v>261</v>
      </c>
      <c r="B148" s="34" t="s">
        <v>37</v>
      </c>
      <c r="C148" s="67">
        <v>191517</v>
      </c>
      <c r="D148" s="51" t="s">
        <v>176</v>
      </c>
      <c r="E148" s="368" t="s">
        <v>51</v>
      </c>
      <c r="F148" s="90">
        <v>2</v>
      </c>
      <c r="G148" s="478" t="s">
        <v>816</v>
      </c>
      <c r="H148" s="479"/>
      <c r="I148" s="479"/>
      <c r="J148" s="480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1" customHeight="1">
      <c r="A149" s="296" t="s">
        <v>262</v>
      </c>
      <c r="B149" s="34" t="s">
        <v>37</v>
      </c>
      <c r="C149" s="67">
        <v>190795</v>
      </c>
      <c r="D149" s="51" t="s">
        <v>178</v>
      </c>
      <c r="E149" s="368" t="s">
        <v>51</v>
      </c>
      <c r="F149" s="90">
        <v>2</v>
      </c>
      <c r="G149" s="478" t="s">
        <v>816</v>
      </c>
      <c r="H149" s="479"/>
      <c r="I149" s="479"/>
      <c r="J149" s="480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1" customHeight="1">
      <c r="A150" s="296" t="s">
        <v>263</v>
      </c>
      <c r="B150" s="34" t="s">
        <v>37</v>
      </c>
      <c r="C150" s="67">
        <v>190797</v>
      </c>
      <c r="D150" s="51" t="s">
        <v>180</v>
      </c>
      <c r="E150" s="368" t="s">
        <v>51</v>
      </c>
      <c r="F150" s="366">
        <v>2</v>
      </c>
      <c r="G150" s="478" t="s">
        <v>816</v>
      </c>
      <c r="H150" s="479"/>
      <c r="I150" s="479"/>
      <c r="J150" s="480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8" customHeight="1">
      <c r="A151" s="296" t="s">
        <v>264</v>
      </c>
      <c r="B151" s="34" t="s">
        <v>54</v>
      </c>
      <c r="C151" s="67">
        <v>99857</v>
      </c>
      <c r="D151" s="51" t="s">
        <v>270</v>
      </c>
      <c r="E151" s="52" t="s">
        <v>62</v>
      </c>
      <c r="F151" s="366" t="e">
        <f>#REF!</f>
        <v>#REF!</v>
      </c>
      <c r="G151" s="478" t="s">
        <v>816</v>
      </c>
      <c r="H151" s="479"/>
      <c r="I151" s="479"/>
      <c r="J151" s="480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295" t="s">
        <v>267</v>
      </c>
      <c r="B152" s="79"/>
      <c r="C152" s="80"/>
      <c r="D152" s="88" t="s">
        <v>129</v>
      </c>
      <c r="E152" s="82"/>
      <c r="F152" s="83"/>
      <c r="G152" s="478"/>
      <c r="H152" s="479"/>
      <c r="I152" s="479"/>
      <c r="J152" s="480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54" customHeight="1">
      <c r="A153" s="296" t="s">
        <v>269</v>
      </c>
      <c r="B153" s="34" t="s">
        <v>54</v>
      </c>
      <c r="C153" s="67">
        <v>100773</v>
      </c>
      <c r="D153" s="51" t="s">
        <v>273</v>
      </c>
      <c r="E153" s="52" t="s">
        <v>81</v>
      </c>
      <c r="F153" s="90" t="e">
        <f>#REF!</f>
        <v>#REF!</v>
      </c>
      <c r="G153" s="478" t="s">
        <v>816</v>
      </c>
      <c r="H153" s="479"/>
      <c r="I153" s="479"/>
      <c r="J153" s="480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295" t="s">
        <v>271</v>
      </c>
      <c r="B154" s="79"/>
      <c r="C154" s="80"/>
      <c r="D154" s="88" t="s">
        <v>135</v>
      </c>
      <c r="E154" s="82"/>
      <c r="F154" s="83"/>
      <c r="G154" s="89"/>
      <c r="H154" s="84"/>
      <c r="I154" s="85"/>
      <c r="J154" s="86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30" customHeight="1">
      <c r="A155" s="296" t="s">
        <v>272</v>
      </c>
      <c r="B155" s="34" t="s">
        <v>54</v>
      </c>
      <c r="C155" s="67">
        <v>89403</v>
      </c>
      <c r="D155" s="51" t="s">
        <v>201</v>
      </c>
      <c r="E155" s="52" t="s">
        <v>62</v>
      </c>
      <c r="F155" s="90">
        <f>70</f>
        <v>70</v>
      </c>
      <c r="G155" s="478" t="s">
        <v>816</v>
      </c>
      <c r="H155" s="479"/>
      <c r="I155" s="479"/>
      <c r="J155" s="480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30" customHeight="1">
      <c r="A156" s="296" t="s">
        <v>688</v>
      </c>
      <c r="B156" s="34" t="s">
        <v>54</v>
      </c>
      <c r="C156" s="67">
        <v>89356</v>
      </c>
      <c r="D156" s="51" t="s">
        <v>137</v>
      </c>
      <c r="E156" s="52" t="s">
        <v>62</v>
      </c>
      <c r="F156" s="90">
        <v>20</v>
      </c>
      <c r="G156" s="478" t="s">
        <v>816</v>
      </c>
      <c r="H156" s="479"/>
      <c r="I156" s="479"/>
      <c r="J156" s="480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7.75" customHeight="1">
      <c r="A157" s="296" t="s">
        <v>689</v>
      </c>
      <c r="B157" s="34" t="s">
        <v>54</v>
      </c>
      <c r="C157" s="67">
        <v>89413</v>
      </c>
      <c r="D157" s="51" t="s">
        <v>204</v>
      </c>
      <c r="E157" s="52" t="s">
        <v>51</v>
      </c>
      <c r="F157" s="90">
        <v>2</v>
      </c>
      <c r="G157" s="478" t="s">
        <v>816</v>
      </c>
      <c r="H157" s="479"/>
      <c r="I157" s="479"/>
      <c r="J157" s="480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7.75" customHeight="1">
      <c r="A158" s="296" t="s">
        <v>690</v>
      </c>
      <c r="B158" s="34" t="s">
        <v>54</v>
      </c>
      <c r="C158" s="67">
        <v>89356</v>
      </c>
      <c r="D158" s="51" t="s">
        <v>137</v>
      </c>
      <c r="E158" s="52" t="s">
        <v>62</v>
      </c>
      <c r="F158" s="90">
        <v>8</v>
      </c>
      <c r="G158" s="478" t="s">
        <v>816</v>
      </c>
      <c r="H158" s="479"/>
      <c r="I158" s="479"/>
      <c r="J158" s="480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295" t="s">
        <v>274</v>
      </c>
      <c r="B159" s="79"/>
      <c r="C159" s="80"/>
      <c r="D159" s="88" t="s">
        <v>147</v>
      </c>
      <c r="E159" s="82"/>
      <c r="F159" s="83"/>
      <c r="G159" s="478"/>
      <c r="H159" s="479"/>
      <c r="I159" s="479"/>
      <c r="J159" s="480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39.75" customHeight="1">
      <c r="A160" s="296" t="s">
        <v>275</v>
      </c>
      <c r="B160" s="34" t="s">
        <v>54</v>
      </c>
      <c r="C160" s="67">
        <v>89712</v>
      </c>
      <c r="D160" s="51" t="s">
        <v>151</v>
      </c>
      <c r="E160" s="52" t="s">
        <v>62</v>
      </c>
      <c r="F160" s="90">
        <v>4</v>
      </c>
      <c r="G160" s="478" t="s">
        <v>816</v>
      </c>
      <c r="H160" s="479"/>
      <c r="I160" s="479"/>
      <c r="J160" s="480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36.75" customHeight="1">
      <c r="A161" s="296" t="s">
        <v>276</v>
      </c>
      <c r="B161" s="34" t="s">
        <v>54</v>
      </c>
      <c r="C161" s="67">
        <v>89714</v>
      </c>
      <c r="D161" s="51" t="s">
        <v>153</v>
      </c>
      <c r="E161" s="52" t="s">
        <v>62</v>
      </c>
      <c r="F161" s="90">
        <v>20</v>
      </c>
      <c r="G161" s="478" t="s">
        <v>816</v>
      </c>
      <c r="H161" s="479"/>
      <c r="I161" s="479"/>
      <c r="J161" s="480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7.75" customHeight="1">
      <c r="A162" s="296" t="s">
        <v>277</v>
      </c>
      <c r="B162" s="34" t="s">
        <v>54</v>
      </c>
      <c r="C162" s="67">
        <v>89711</v>
      </c>
      <c r="D162" s="51" t="s">
        <v>149</v>
      </c>
      <c r="E162" s="52" t="s">
        <v>62</v>
      </c>
      <c r="F162" s="90">
        <v>2</v>
      </c>
      <c r="G162" s="478" t="s">
        <v>816</v>
      </c>
      <c r="H162" s="479"/>
      <c r="I162" s="479"/>
      <c r="J162" s="480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296" t="s">
        <v>278</v>
      </c>
      <c r="B163" s="34" t="s">
        <v>37</v>
      </c>
      <c r="C163" s="67">
        <v>180471</v>
      </c>
      <c r="D163" s="51" t="s">
        <v>279</v>
      </c>
      <c r="E163" s="52" t="s">
        <v>51</v>
      </c>
      <c r="F163" s="90">
        <v>4</v>
      </c>
      <c r="G163" s="478" t="s">
        <v>816</v>
      </c>
      <c r="H163" s="479"/>
      <c r="I163" s="479"/>
      <c r="J163" s="480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296" t="s">
        <v>691</v>
      </c>
      <c r="B164" s="34" t="s">
        <v>37</v>
      </c>
      <c r="C164" s="67">
        <v>180474</v>
      </c>
      <c r="D164" s="51" t="s">
        <v>280</v>
      </c>
      <c r="E164" s="52" t="s">
        <v>51</v>
      </c>
      <c r="F164" s="90">
        <v>2</v>
      </c>
      <c r="G164" s="478" t="s">
        <v>816</v>
      </c>
      <c r="H164" s="479"/>
      <c r="I164" s="479"/>
      <c r="J164" s="480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296" t="s">
        <v>692</v>
      </c>
      <c r="B165" s="34" t="s">
        <v>37</v>
      </c>
      <c r="C165" s="67">
        <v>180241</v>
      </c>
      <c r="D165" s="51" t="s">
        <v>281</v>
      </c>
      <c r="E165" s="52" t="s">
        <v>51</v>
      </c>
      <c r="F165" s="90">
        <v>1</v>
      </c>
      <c r="G165" s="478" t="s">
        <v>816</v>
      </c>
      <c r="H165" s="479"/>
      <c r="I165" s="479"/>
      <c r="J165" s="480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296" t="s">
        <v>693</v>
      </c>
      <c r="B166" s="34" t="s">
        <v>37</v>
      </c>
      <c r="C166" s="67">
        <v>180252</v>
      </c>
      <c r="D166" s="51" t="s">
        <v>282</v>
      </c>
      <c r="E166" s="52" t="s">
        <v>51</v>
      </c>
      <c r="F166" s="90">
        <v>3</v>
      </c>
      <c r="G166" s="478" t="s">
        <v>816</v>
      </c>
      <c r="H166" s="479"/>
      <c r="I166" s="479"/>
      <c r="J166" s="480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296" t="s">
        <v>694</v>
      </c>
      <c r="B167" s="34" t="s">
        <v>37</v>
      </c>
      <c r="C167" s="67">
        <v>180093</v>
      </c>
      <c r="D167" s="51" t="s">
        <v>283</v>
      </c>
      <c r="E167" s="52" t="s">
        <v>51</v>
      </c>
      <c r="F167" s="90">
        <v>2</v>
      </c>
      <c r="G167" s="478" t="s">
        <v>816</v>
      </c>
      <c r="H167" s="479"/>
      <c r="I167" s="479"/>
      <c r="J167" s="480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39" customHeight="1">
      <c r="A168" s="296" t="s">
        <v>695</v>
      </c>
      <c r="B168" s="34" t="s">
        <v>54</v>
      </c>
      <c r="C168" s="67">
        <v>98052</v>
      </c>
      <c r="D168" s="51" t="s">
        <v>161</v>
      </c>
      <c r="E168" s="52" t="s">
        <v>51</v>
      </c>
      <c r="F168" s="90">
        <v>1</v>
      </c>
      <c r="G168" s="478" t="s">
        <v>816</v>
      </c>
      <c r="H168" s="479"/>
      <c r="I168" s="479"/>
      <c r="J168" s="480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39" customHeight="1">
      <c r="A169" s="296" t="s">
        <v>696</v>
      </c>
      <c r="B169" s="34" t="s">
        <v>54</v>
      </c>
      <c r="C169" s="67">
        <v>98062</v>
      </c>
      <c r="D169" s="51" t="s">
        <v>163</v>
      </c>
      <c r="E169" s="52" t="s">
        <v>51</v>
      </c>
      <c r="F169" s="90">
        <v>1</v>
      </c>
      <c r="G169" s="478" t="s">
        <v>816</v>
      </c>
      <c r="H169" s="479"/>
      <c r="I169" s="479"/>
      <c r="J169" s="480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38.25" customHeight="1">
      <c r="A170" s="296" t="s">
        <v>697</v>
      </c>
      <c r="B170" s="34" t="s">
        <v>54</v>
      </c>
      <c r="C170" s="67">
        <v>98058</v>
      </c>
      <c r="D170" s="51" t="s">
        <v>165</v>
      </c>
      <c r="E170" s="52" t="s">
        <v>51</v>
      </c>
      <c r="F170" s="90">
        <v>1</v>
      </c>
      <c r="G170" s="478" t="s">
        <v>816</v>
      </c>
      <c r="H170" s="479"/>
      <c r="I170" s="479"/>
      <c r="J170" s="480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46">
        <v>7</v>
      </c>
      <c r="B171" s="390"/>
      <c r="C171" s="375"/>
      <c r="D171" s="293" t="s">
        <v>677</v>
      </c>
      <c r="E171" s="48"/>
      <c r="F171" s="49"/>
      <c r="G171" s="97"/>
      <c r="H171" s="97"/>
      <c r="I171" s="30"/>
      <c r="J171" s="31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295" t="s">
        <v>285</v>
      </c>
      <c r="B172" s="79"/>
      <c r="C172" s="80"/>
      <c r="D172" s="88" t="s">
        <v>242</v>
      </c>
      <c r="E172" s="82"/>
      <c r="F172" s="106"/>
      <c r="G172" s="89"/>
      <c r="H172" s="84"/>
      <c r="I172" s="85"/>
      <c r="J172" s="86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9.25" customHeight="1">
      <c r="A173" s="294" t="s">
        <v>287</v>
      </c>
      <c r="B173" s="34" t="s">
        <v>54</v>
      </c>
      <c r="C173" s="101">
        <v>93358</v>
      </c>
      <c r="D173" s="87" t="s">
        <v>185</v>
      </c>
      <c r="E173" s="34" t="s">
        <v>70</v>
      </c>
      <c r="F173" s="90">
        <v>21.5</v>
      </c>
      <c r="G173" s="478" t="s">
        <v>816</v>
      </c>
      <c r="H173" s="479"/>
      <c r="I173" s="479"/>
      <c r="J173" s="48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31.5" customHeight="1">
      <c r="A174" s="294" t="s">
        <v>698</v>
      </c>
      <c r="B174" s="292" t="s">
        <v>37</v>
      </c>
      <c r="C174" s="67">
        <v>50035</v>
      </c>
      <c r="D174" s="291" t="s">
        <v>676</v>
      </c>
      <c r="E174" s="34" t="s">
        <v>41</v>
      </c>
      <c r="F174" s="90">
        <v>1000</v>
      </c>
      <c r="G174" s="478" t="s">
        <v>816</v>
      </c>
      <c r="H174" s="479"/>
      <c r="I174" s="479"/>
      <c r="J174" s="48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38.25" customHeight="1">
      <c r="A175" s="294" t="s">
        <v>699</v>
      </c>
      <c r="B175" s="34" t="s">
        <v>54</v>
      </c>
      <c r="C175" s="67">
        <v>94962</v>
      </c>
      <c r="D175" s="51" t="s">
        <v>74</v>
      </c>
      <c r="E175" s="52" t="s">
        <v>70</v>
      </c>
      <c r="F175" s="90">
        <v>0.2</v>
      </c>
      <c r="G175" s="478" t="s">
        <v>816</v>
      </c>
      <c r="H175" s="479"/>
      <c r="I175" s="479"/>
      <c r="J175" s="480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7" customHeight="1">
      <c r="A176" s="294" t="s">
        <v>700</v>
      </c>
      <c r="B176" s="34" t="s">
        <v>54</v>
      </c>
      <c r="C176" s="67">
        <v>96543</v>
      </c>
      <c r="D176" s="51" t="s">
        <v>80</v>
      </c>
      <c r="E176" s="52" t="s">
        <v>81</v>
      </c>
      <c r="F176" s="90">
        <v>930</v>
      </c>
      <c r="G176" s="478" t="s">
        <v>816</v>
      </c>
      <c r="H176" s="479"/>
      <c r="I176" s="479"/>
      <c r="J176" s="480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7" customHeight="1">
      <c r="A177" s="294" t="s">
        <v>701</v>
      </c>
      <c r="B177" s="34" t="s">
        <v>54</v>
      </c>
      <c r="C177" s="67">
        <v>96544</v>
      </c>
      <c r="D177" s="291" t="s">
        <v>675</v>
      </c>
      <c r="E177" s="52" t="s">
        <v>81</v>
      </c>
      <c r="F177" s="90">
        <v>120</v>
      </c>
      <c r="G177" s="478" t="s">
        <v>816</v>
      </c>
      <c r="H177" s="479"/>
      <c r="I177" s="479"/>
      <c r="J177" s="480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7" customHeight="1">
      <c r="A178" s="294" t="s">
        <v>702</v>
      </c>
      <c r="B178" s="34" t="s">
        <v>54</v>
      </c>
      <c r="C178" s="67">
        <v>96546</v>
      </c>
      <c r="D178" s="51" t="s">
        <v>85</v>
      </c>
      <c r="E178" s="52" t="s">
        <v>81</v>
      </c>
      <c r="F178" s="90">
        <v>2000</v>
      </c>
      <c r="G178" s="478" t="s">
        <v>816</v>
      </c>
      <c r="H178" s="479"/>
      <c r="I178" s="479"/>
      <c r="J178" s="480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7" customHeight="1">
      <c r="A179" s="294" t="s">
        <v>703</v>
      </c>
      <c r="B179" s="34" t="s">
        <v>54</v>
      </c>
      <c r="C179" s="67">
        <v>96545</v>
      </c>
      <c r="D179" s="51" t="s">
        <v>83</v>
      </c>
      <c r="E179" s="52" t="s">
        <v>81</v>
      </c>
      <c r="F179" s="90">
        <v>60</v>
      </c>
      <c r="G179" s="478" t="s">
        <v>816</v>
      </c>
      <c r="H179" s="479"/>
      <c r="I179" s="479"/>
      <c r="J179" s="480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7" customHeight="1">
      <c r="A180" s="294" t="s">
        <v>704</v>
      </c>
      <c r="B180" s="34" t="s">
        <v>54</v>
      </c>
      <c r="C180" s="67">
        <v>96547</v>
      </c>
      <c r="D180" s="291" t="s">
        <v>673</v>
      </c>
      <c r="E180" s="52" t="s">
        <v>81</v>
      </c>
      <c r="F180" s="90">
        <v>200</v>
      </c>
      <c r="G180" s="478" t="s">
        <v>816</v>
      </c>
      <c r="H180" s="479"/>
      <c r="I180" s="479"/>
      <c r="J180" s="480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7" customHeight="1">
      <c r="A181" s="294" t="s">
        <v>705</v>
      </c>
      <c r="B181" s="34" t="s">
        <v>54</v>
      </c>
      <c r="C181" s="67">
        <v>96548</v>
      </c>
      <c r="D181" s="291" t="s">
        <v>674</v>
      </c>
      <c r="E181" s="52" t="s">
        <v>81</v>
      </c>
      <c r="F181" s="90">
        <v>100</v>
      </c>
      <c r="G181" s="478" t="s">
        <v>816</v>
      </c>
      <c r="H181" s="479"/>
      <c r="I181" s="479"/>
      <c r="J181" s="480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36" customHeight="1">
      <c r="A182" s="294" t="s">
        <v>706</v>
      </c>
      <c r="B182" s="34" t="s">
        <v>54</v>
      </c>
      <c r="C182" s="67">
        <v>94971</v>
      </c>
      <c r="D182" s="51" t="s">
        <v>87</v>
      </c>
      <c r="E182" s="52" t="s">
        <v>70</v>
      </c>
      <c r="F182" s="90">
        <v>72</v>
      </c>
      <c r="G182" s="478" t="s">
        <v>816</v>
      </c>
      <c r="H182" s="479"/>
      <c r="I182" s="479"/>
      <c r="J182" s="480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8.5" customHeight="1">
      <c r="A183" s="294" t="s">
        <v>707</v>
      </c>
      <c r="B183" s="34" t="s">
        <v>54</v>
      </c>
      <c r="C183" s="67">
        <v>103670</v>
      </c>
      <c r="D183" s="51" t="s">
        <v>89</v>
      </c>
      <c r="E183" s="52" t="s">
        <v>70</v>
      </c>
      <c r="F183" s="90">
        <v>72</v>
      </c>
      <c r="G183" s="478" t="s">
        <v>816</v>
      </c>
      <c r="H183" s="479"/>
      <c r="I183" s="479"/>
      <c r="J183" s="480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8.5" customHeight="1">
      <c r="A184" s="294" t="s">
        <v>708</v>
      </c>
      <c r="B184" s="34" t="s">
        <v>54</v>
      </c>
      <c r="C184" s="67">
        <v>98557</v>
      </c>
      <c r="D184" s="51" t="s">
        <v>91</v>
      </c>
      <c r="E184" s="52" t="s">
        <v>41</v>
      </c>
      <c r="F184" s="90">
        <v>20</v>
      </c>
      <c r="G184" s="478" t="s">
        <v>816</v>
      </c>
      <c r="H184" s="479"/>
      <c r="I184" s="479"/>
      <c r="J184" s="480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46">
        <v>8</v>
      </c>
      <c r="B185" s="390"/>
      <c r="C185" s="375"/>
      <c r="D185" s="293" t="s">
        <v>709</v>
      </c>
      <c r="E185" s="48"/>
      <c r="F185" s="49"/>
      <c r="G185" s="97"/>
      <c r="H185" s="97"/>
      <c r="I185" s="30"/>
      <c r="J185" s="31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295" t="s">
        <v>294</v>
      </c>
      <c r="B186" s="79"/>
      <c r="C186" s="80"/>
      <c r="D186" s="88" t="s">
        <v>242</v>
      </c>
      <c r="E186" s="82"/>
      <c r="F186" s="106"/>
      <c r="G186" s="89"/>
      <c r="H186" s="84"/>
      <c r="I186" s="85"/>
      <c r="J186" s="86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9.25" customHeight="1">
      <c r="A187" s="296" t="s">
        <v>710</v>
      </c>
      <c r="B187" s="101" t="s">
        <v>54</v>
      </c>
      <c r="C187" s="67">
        <v>94342</v>
      </c>
      <c r="D187" s="87" t="s">
        <v>237</v>
      </c>
      <c r="E187" s="34" t="s">
        <v>70</v>
      </c>
      <c r="F187" s="105">
        <v>38</v>
      </c>
      <c r="G187" s="478" t="s">
        <v>816</v>
      </c>
      <c r="H187" s="479"/>
      <c r="I187" s="479"/>
      <c r="J187" s="480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9.25" customHeight="1">
      <c r="A188" s="296" t="s">
        <v>711</v>
      </c>
      <c r="B188" s="34" t="s">
        <v>54</v>
      </c>
      <c r="C188" s="101">
        <v>93358</v>
      </c>
      <c r="D188" s="87" t="s">
        <v>185</v>
      </c>
      <c r="E188" s="34" t="s">
        <v>70</v>
      </c>
      <c r="F188" s="90">
        <v>3.8</v>
      </c>
      <c r="G188" s="478" t="s">
        <v>816</v>
      </c>
      <c r="H188" s="479"/>
      <c r="I188" s="479"/>
      <c r="J188" s="480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31.5" customHeight="1">
      <c r="A189" s="296" t="s">
        <v>712</v>
      </c>
      <c r="B189" s="292" t="s">
        <v>37</v>
      </c>
      <c r="C189" s="67">
        <v>50035</v>
      </c>
      <c r="D189" s="291" t="s">
        <v>676</v>
      </c>
      <c r="E189" s="34" t="s">
        <v>41</v>
      </c>
      <c r="F189" s="90">
        <v>89</v>
      </c>
      <c r="G189" s="478" t="s">
        <v>816</v>
      </c>
      <c r="H189" s="479"/>
      <c r="I189" s="479"/>
      <c r="J189" s="480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38.25" customHeight="1">
      <c r="A190" s="296" t="s">
        <v>713</v>
      </c>
      <c r="B190" s="34" t="s">
        <v>54</v>
      </c>
      <c r="C190" s="67">
        <v>94962</v>
      </c>
      <c r="D190" s="51" t="s">
        <v>74</v>
      </c>
      <c r="E190" s="52" t="s">
        <v>70</v>
      </c>
      <c r="F190" s="90">
        <v>0.4</v>
      </c>
      <c r="G190" s="478" t="s">
        <v>816</v>
      </c>
      <c r="H190" s="479"/>
      <c r="I190" s="479"/>
      <c r="J190" s="480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7" customHeight="1">
      <c r="A191" s="296" t="s">
        <v>714</v>
      </c>
      <c r="B191" s="34" t="s">
        <v>54</v>
      </c>
      <c r="C191" s="67">
        <v>96544</v>
      </c>
      <c r="D191" s="291" t="s">
        <v>675</v>
      </c>
      <c r="E191" s="52" t="s">
        <v>81</v>
      </c>
      <c r="F191" s="90">
        <v>33</v>
      </c>
      <c r="G191" s="478" t="s">
        <v>816</v>
      </c>
      <c r="H191" s="479"/>
      <c r="I191" s="479"/>
      <c r="J191" s="480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7" customHeight="1">
      <c r="A192" s="296" t="s">
        <v>715</v>
      </c>
      <c r="B192" s="34" t="s">
        <v>54</v>
      </c>
      <c r="C192" s="67">
        <v>96546</v>
      </c>
      <c r="D192" s="51" t="s">
        <v>85</v>
      </c>
      <c r="E192" s="52" t="s">
        <v>81</v>
      </c>
      <c r="F192" s="90">
        <v>280</v>
      </c>
      <c r="G192" s="478" t="s">
        <v>816</v>
      </c>
      <c r="H192" s="479"/>
      <c r="I192" s="479"/>
      <c r="J192" s="480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7" customHeight="1">
      <c r="A193" s="296" t="s">
        <v>716</v>
      </c>
      <c r="B193" s="34" t="s">
        <v>54</v>
      </c>
      <c r="C193" s="67">
        <v>96545</v>
      </c>
      <c r="D193" s="51" t="s">
        <v>83</v>
      </c>
      <c r="E193" s="52" t="s">
        <v>81</v>
      </c>
      <c r="F193" s="90">
        <v>360</v>
      </c>
      <c r="G193" s="478" t="s">
        <v>816</v>
      </c>
      <c r="H193" s="479"/>
      <c r="I193" s="479"/>
      <c r="J193" s="480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7" customHeight="1">
      <c r="A194" s="296" t="s">
        <v>717</v>
      </c>
      <c r="B194" s="34" t="s">
        <v>54</v>
      </c>
      <c r="C194" s="67">
        <v>96543</v>
      </c>
      <c r="D194" s="51" t="s">
        <v>80</v>
      </c>
      <c r="E194" s="52" t="s">
        <v>81</v>
      </c>
      <c r="F194" s="90">
        <v>80</v>
      </c>
      <c r="G194" s="478" t="s">
        <v>816</v>
      </c>
      <c r="H194" s="479"/>
      <c r="I194" s="479"/>
      <c r="J194" s="480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36" customHeight="1">
      <c r="A195" s="296" t="s">
        <v>718</v>
      </c>
      <c r="B195" s="34" t="s">
        <v>54</v>
      </c>
      <c r="C195" s="67">
        <v>94971</v>
      </c>
      <c r="D195" s="51" t="s">
        <v>87</v>
      </c>
      <c r="E195" s="52" t="s">
        <v>70</v>
      </c>
      <c r="F195" s="90">
        <v>10</v>
      </c>
      <c r="G195" s="478" t="s">
        <v>816</v>
      </c>
      <c r="H195" s="479"/>
      <c r="I195" s="479"/>
      <c r="J195" s="480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8.5" customHeight="1">
      <c r="A196" s="296" t="s">
        <v>719</v>
      </c>
      <c r="B196" s="34" t="s">
        <v>54</v>
      </c>
      <c r="C196" s="67">
        <v>103670</v>
      </c>
      <c r="D196" s="51" t="s">
        <v>89</v>
      </c>
      <c r="E196" s="52" t="s">
        <v>70</v>
      </c>
      <c r="F196" s="90">
        <v>10</v>
      </c>
      <c r="G196" s="478" t="s">
        <v>816</v>
      </c>
      <c r="H196" s="479"/>
      <c r="I196" s="479"/>
      <c r="J196" s="480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295" t="s">
        <v>296</v>
      </c>
      <c r="B197" s="79"/>
      <c r="C197" s="80"/>
      <c r="D197" s="298" t="s">
        <v>129</v>
      </c>
      <c r="E197" s="82"/>
      <c r="F197" s="106"/>
      <c r="G197" s="478"/>
      <c r="H197" s="479"/>
      <c r="I197" s="479"/>
      <c r="J197" s="480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8.75" customHeight="1">
      <c r="A198" s="297" t="s">
        <v>720</v>
      </c>
      <c r="B198" s="299" t="s">
        <v>37</v>
      </c>
      <c r="C198" s="67">
        <v>71360</v>
      </c>
      <c r="D198" s="291" t="s">
        <v>722</v>
      </c>
      <c r="E198" s="52" t="s">
        <v>81</v>
      </c>
      <c r="F198" s="90">
        <v>630</v>
      </c>
      <c r="G198" s="478" t="s">
        <v>816</v>
      </c>
      <c r="H198" s="479"/>
      <c r="I198" s="479"/>
      <c r="J198" s="480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8.75" customHeight="1">
      <c r="A199" s="297" t="s">
        <v>721</v>
      </c>
      <c r="B199" s="315" t="s">
        <v>37</v>
      </c>
      <c r="C199" s="333">
        <v>71465</v>
      </c>
      <c r="D199" s="301" t="s">
        <v>723</v>
      </c>
      <c r="E199" s="318" t="s">
        <v>724</v>
      </c>
      <c r="F199" s="347">
        <v>70.4</v>
      </c>
      <c r="G199" s="478" t="s">
        <v>816</v>
      </c>
      <c r="H199" s="479"/>
      <c r="I199" s="479"/>
      <c r="J199" s="480"/>
      <c r="K199" s="335"/>
      <c r="L199" s="335"/>
      <c r="M199" s="335"/>
      <c r="N199" s="335"/>
      <c r="O199" s="335"/>
      <c r="P199" s="335"/>
      <c r="Q199" s="335"/>
      <c r="R199" s="335"/>
      <c r="S199" s="335"/>
      <c r="T199" s="22"/>
      <c r="U199" s="22"/>
      <c r="V199" s="22"/>
      <c r="W199" s="22"/>
      <c r="X199" s="22"/>
      <c r="Y199" s="22"/>
      <c r="Z199" s="22"/>
    </row>
    <row r="200" spans="1:26" ht="18.75" customHeight="1">
      <c r="A200" s="333" t="s">
        <v>725</v>
      </c>
      <c r="B200" s="315" t="s">
        <v>37</v>
      </c>
      <c r="C200" s="333">
        <v>70031</v>
      </c>
      <c r="D200" s="314" t="s">
        <v>726</v>
      </c>
      <c r="E200" s="318" t="s">
        <v>622</v>
      </c>
      <c r="F200" s="347">
        <v>29.700000000000003</v>
      </c>
      <c r="G200" s="478" t="s">
        <v>816</v>
      </c>
      <c r="H200" s="479"/>
      <c r="I200" s="479"/>
      <c r="J200" s="480"/>
      <c r="K200" s="335"/>
      <c r="L200" s="335"/>
      <c r="M200" s="335"/>
      <c r="N200" s="335"/>
      <c r="O200" s="335"/>
      <c r="P200" s="335"/>
      <c r="Q200" s="335"/>
      <c r="R200" s="335"/>
      <c r="S200" s="335"/>
      <c r="T200" s="22"/>
      <c r="U200" s="22"/>
      <c r="V200" s="22"/>
      <c r="W200" s="22"/>
      <c r="X200" s="22"/>
      <c r="Y200" s="22"/>
      <c r="Z200" s="22"/>
    </row>
    <row r="201" spans="1:26" ht="18.75" customHeight="1">
      <c r="A201" s="333" t="s">
        <v>727</v>
      </c>
      <c r="B201" s="315" t="s">
        <v>37</v>
      </c>
      <c r="C201" s="333">
        <v>70277</v>
      </c>
      <c r="D201" s="319" t="s">
        <v>728</v>
      </c>
      <c r="E201" s="318" t="s">
        <v>622</v>
      </c>
      <c r="F201" s="347">
        <v>29.86</v>
      </c>
      <c r="G201" s="478" t="s">
        <v>816</v>
      </c>
      <c r="H201" s="479"/>
      <c r="I201" s="479"/>
      <c r="J201" s="480"/>
      <c r="K201" s="335"/>
      <c r="L201" s="335"/>
      <c r="M201" s="335"/>
      <c r="N201" s="335"/>
      <c r="O201" s="335"/>
      <c r="P201" s="335"/>
      <c r="Q201" s="335"/>
      <c r="R201" s="335"/>
      <c r="S201" s="335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295" t="s">
        <v>298</v>
      </c>
      <c r="B202" s="79"/>
      <c r="C202" s="80"/>
      <c r="D202" s="298" t="s">
        <v>206</v>
      </c>
      <c r="E202" s="82"/>
      <c r="F202" s="106"/>
      <c r="G202" s="478"/>
      <c r="H202" s="479"/>
      <c r="I202" s="479"/>
      <c r="J202" s="480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26.25" customHeight="1">
      <c r="A203" s="332" t="s">
        <v>734</v>
      </c>
      <c r="B203" s="330" t="s">
        <v>54</v>
      </c>
      <c r="C203" s="325">
        <v>102706</v>
      </c>
      <c r="D203" s="328" t="s">
        <v>290</v>
      </c>
      <c r="E203" s="326" t="s">
        <v>62</v>
      </c>
      <c r="F203" s="324">
        <v>80</v>
      </c>
      <c r="G203" s="478" t="s">
        <v>816</v>
      </c>
      <c r="H203" s="479"/>
      <c r="I203" s="479"/>
      <c r="J203" s="480"/>
      <c r="K203" s="322"/>
      <c r="L203" s="322"/>
      <c r="M203" s="322"/>
      <c r="N203" s="322"/>
      <c r="O203" s="322"/>
      <c r="P203" s="322"/>
      <c r="Q203" s="322"/>
      <c r="R203" s="322"/>
      <c r="S203" s="322"/>
      <c r="T203" s="22"/>
      <c r="U203" s="22"/>
      <c r="V203" s="22"/>
      <c r="W203" s="22"/>
      <c r="X203" s="22"/>
      <c r="Y203" s="22"/>
      <c r="Z203" s="22"/>
    </row>
    <row r="204" spans="1:26" ht="26.25" customHeight="1">
      <c r="A204" s="332" t="s">
        <v>735</v>
      </c>
      <c r="B204" s="330" t="s">
        <v>54</v>
      </c>
      <c r="C204" s="325">
        <v>97895</v>
      </c>
      <c r="D204" s="328" t="s">
        <v>291</v>
      </c>
      <c r="E204" s="326" t="s">
        <v>51</v>
      </c>
      <c r="F204" s="324">
        <v>2</v>
      </c>
      <c r="G204" s="478" t="s">
        <v>816</v>
      </c>
      <c r="H204" s="479"/>
      <c r="I204" s="479"/>
      <c r="J204" s="480"/>
      <c r="K204" s="322"/>
      <c r="L204" s="322"/>
      <c r="M204" s="322"/>
      <c r="N204" s="322"/>
      <c r="O204" s="322"/>
      <c r="P204" s="322"/>
      <c r="Q204" s="322"/>
      <c r="R204" s="322"/>
      <c r="S204" s="322"/>
      <c r="T204" s="22"/>
      <c r="U204" s="22"/>
      <c r="V204" s="22"/>
      <c r="W204" s="22"/>
      <c r="X204" s="22"/>
      <c r="Y204" s="22"/>
      <c r="Z204" s="22"/>
    </row>
    <row r="205" spans="1:26" ht="26.25" customHeight="1">
      <c r="A205" s="332" t="s">
        <v>736</v>
      </c>
      <c r="B205" s="330" t="s">
        <v>54</v>
      </c>
      <c r="C205" s="325">
        <v>89512</v>
      </c>
      <c r="D205" s="328" t="s">
        <v>212</v>
      </c>
      <c r="E205" s="326" t="s">
        <v>62</v>
      </c>
      <c r="F205" s="324">
        <v>12</v>
      </c>
      <c r="G205" s="478" t="s">
        <v>816</v>
      </c>
      <c r="H205" s="479"/>
      <c r="I205" s="479"/>
      <c r="J205" s="480"/>
      <c r="K205" s="322"/>
      <c r="L205" s="322"/>
      <c r="M205" s="322"/>
      <c r="N205" s="322"/>
      <c r="O205" s="322"/>
      <c r="P205" s="322"/>
      <c r="Q205" s="322"/>
      <c r="R205" s="322"/>
      <c r="S205" s="322"/>
      <c r="T205" s="22"/>
      <c r="U205" s="22"/>
      <c r="V205" s="22"/>
      <c r="W205" s="22"/>
      <c r="X205" s="22"/>
      <c r="Y205" s="22"/>
      <c r="Z205" s="22"/>
    </row>
    <row r="206" spans="1:26" ht="18.75" customHeight="1">
      <c r="A206" s="340" t="s">
        <v>300</v>
      </c>
      <c r="B206" s="386"/>
      <c r="C206" s="387"/>
      <c r="D206" s="341" t="s">
        <v>729</v>
      </c>
      <c r="E206" s="342"/>
      <c r="F206" s="363"/>
      <c r="G206" s="478"/>
      <c r="H206" s="479"/>
      <c r="I206" s="479"/>
      <c r="J206" s="480"/>
      <c r="K206" s="335"/>
      <c r="L206" s="335"/>
      <c r="M206" s="335"/>
      <c r="N206" s="335"/>
      <c r="O206" s="335"/>
      <c r="P206" s="335"/>
      <c r="Q206" s="335"/>
      <c r="R206" s="335"/>
      <c r="S206" s="335"/>
      <c r="T206" s="22"/>
      <c r="U206" s="22"/>
      <c r="V206" s="22"/>
      <c r="W206" s="22"/>
      <c r="X206" s="22"/>
      <c r="Y206" s="22"/>
      <c r="Z206" s="22"/>
    </row>
    <row r="207" spans="1:26" ht="18.75" customHeight="1">
      <c r="A207" s="333" t="s">
        <v>733</v>
      </c>
      <c r="B207" s="331" t="s">
        <v>37</v>
      </c>
      <c r="C207" s="334">
        <v>130110</v>
      </c>
      <c r="D207" s="338" t="s">
        <v>730</v>
      </c>
      <c r="E207" s="330" t="s">
        <v>724</v>
      </c>
      <c r="F207" s="347">
        <v>28.27</v>
      </c>
      <c r="G207" s="478" t="s">
        <v>816</v>
      </c>
      <c r="H207" s="479"/>
      <c r="I207" s="479"/>
      <c r="J207" s="480"/>
      <c r="K207" s="336"/>
      <c r="L207" s="339"/>
      <c r="M207" s="339"/>
      <c r="N207" s="339"/>
      <c r="O207" s="339"/>
      <c r="P207" s="339"/>
      <c r="Q207" s="339"/>
      <c r="R207" s="384"/>
      <c r="S207" s="384"/>
      <c r="T207" s="22"/>
      <c r="U207" s="22"/>
      <c r="V207" s="22"/>
      <c r="W207" s="22"/>
      <c r="X207" s="22"/>
      <c r="Y207" s="22"/>
      <c r="Z207" s="22"/>
    </row>
    <row r="208" spans="1:26" ht="42.75" customHeight="1">
      <c r="A208" s="333" t="s">
        <v>737</v>
      </c>
      <c r="B208" s="331" t="s">
        <v>54</v>
      </c>
      <c r="C208" s="334">
        <v>87248</v>
      </c>
      <c r="D208" s="338" t="s">
        <v>731</v>
      </c>
      <c r="E208" s="330" t="s">
        <v>724</v>
      </c>
      <c r="F208" s="347">
        <v>28.27</v>
      </c>
      <c r="G208" s="478" t="s">
        <v>816</v>
      </c>
      <c r="H208" s="479"/>
      <c r="I208" s="479"/>
      <c r="J208" s="480"/>
      <c r="K208" s="336"/>
      <c r="L208" s="339"/>
      <c r="M208" s="339"/>
      <c r="N208" s="339"/>
      <c r="O208" s="339"/>
      <c r="P208" s="339"/>
      <c r="Q208" s="339"/>
      <c r="R208" s="385"/>
      <c r="S208" s="385"/>
      <c r="T208" s="22"/>
      <c r="U208" s="22"/>
      <c r="V208" s="22"/>
      <c r="W208" s="22"/>
      <c r="X208" s="22"/>
      <c r="Y208" s="22"/>
      <c r="Z208" s="22"/>
    </row>
    <row r="209" spans="1:26" ht="18.75" customHeight="1">
      <c r="A209" s="333" t="s">
        <v>302</v>
      </c>
      <c r="B209" s="386"/>
      <c r="C209" s="387"/>
      <c r="D209" s="341" t="s">
        <v>418</v>
      </c>
      <c r="E209" s="342"/>
      <c r="F209" s="363"/>
      <c r="G209" s="478"/>
      <c r="H209" s="479"/>
      <c r="I209" s="479"/>
      <c r="J209" s="480"/>
      <c r="K209" s="335"/>
      <c r="L209" s="335"/>
      <c r="M209" s="335"/>
      <c r="N209" s="335"/>
      <c r="O209" s="335"/>
      <c r="P209" s="335"/>
      <c r="Q209" s="335"/>
      <c r="R209" s="335"/>
      <c r="S209" s="335"/>
      <c r="T209" s="22"/>
      <c r="U209" s="22"/>
      <c r="V209" s="22"/>
      <c r="W209" s="22"/>
      <c r="X209" s="22"/>
      <c r="Y209" s="22"/>
      <c r="Z209" s="22"/>
    </row>
    <row r="210" spans="1:26" ht="28.5" customHeight="1">
      <c r="A210" s="333" t="s">
        <v>738</v>
      </c>
      <c r="B210" s="331" t="s">
        <v>37</v>
      </c>
      <c r="C210" s="334">
        <v>241470</v>
      </c>
      <c r="D210" s="338" t="s">
        <v>732</v>
      </c>
      <c r="E210" s="330" t="s">
        <v>724</v>
      </c>
      <c r="F210" s="347">
        <v>19.65</v>
      </c>
      <c r="G210" s="478" t="s">
        <v>816</v>
      </c>
      <c r="H210" s="479"/>
      <c r="I210" s="479"/>
      <c r="J210" s="480"/>
      <c r="K210" s="346"/>
      <c r="L210" s="339"/>
      <c r="M210" s="339"/>
      <c r="N210" s="339"/>
      <c r="O210" s="339"/>
      <c r="P210" s="339"/>
      <c r="Q210" s="339"/>
      <c r="R210" s="362"/>
      <c r="S210" s="36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46">
        <v>9</v>
      </c>
      <c r="B211" s="390"/>
      <c r="C211" s="375"/>
      <c r="D211" s="47" t="s">
        <v>284</v>
      </c>
      <c r="E211" s="48"/>
      <c r="F211" s="49"/>
      <c r="G211" s="97"/>
      <c r="H211" s="97"/>
      <c r="I211" s="30"/>
      <c r="J211" s="31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78" t="s">
        <v>304</v>
      </c>
      <c r="B212" s="79"/>
      <c r="C212" s="80"/>
      <c r="D212" s="88" t="s">
        <v>286</v>
      </c>
      <c r="E212" s="82"/>
      <c r="F212" s="108"/>
      <c r="G212" s="84"/>
      <c r="H212" s="84"/>
      <c r="I212" s="85"/>
      <c r="J212" s="86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67" t="s">
        <v>306</v>
      </c>
      <c r="B213" s="34" t="s">
        <v>37</v>
      </c>
      <c r="C213" s="34">
        <v>260278</v>
      </c>
      <c r="D213" s="51" t="s">
        <v>288</v>
      </c>
      <c r="E213" s="52" t="s">
        <v>41</v>
      </c>
      <c r="F213" s="105">
        <v>198</v>
      </c>
      <c r="G213" s="478" t="s">
        <v>816</v>
      </c>
      <c r="H213" s="479"/>
      <c r="I213" s="479"/>
      <c r="J213" s="480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78" t="s">
        <v>310</v>
      </c>
      <c r="B214" s="79"/>
      <c r="C214" s="80"/>
      <c r="D214" s="88" t="s">
        <v>289</v>
      </c>
      <c r="E214" s="82"/>
      <c r="F214" s="108"/>
      <c r="G214" s="478"/>
      <c r="H214" s="479"/>
      <c r="I214" s="479"/>
      <c r="J214" s="480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50" t="s">
        <v>311</v>
      </c>
      <c r="B215" s="389" t="str">
        <f>CPU!B109</f>
        <v>CPU - 011</v>
      </c>
      <c r="C215" s="375"/>
      <c r="D215" s="51" t="s">
        <v>284</v>
      </c>
      <c r="E215" s="52" t="s">
        <v>51</v>
      </c>
      <c r="F215" s="53" t="e">
        <f>#REF!</f>
        <v>#REF!</v>
      </c>
      <c r="G215" s="478" t="s">
        <v>816</v>
      </c>
      <c r="H215" s="479"/>
      <c r="I215" s="479"/>
      <c r="J215" s="480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78" t="s">
        <v>318</v>
      </c>
      <c r="B216" s="79"/>
      <c r="C216" s="80"/>
      <c r="D216" s="88" t="s">
        <v>206</v>
      </c>
      <c r="E216" s="82"/>
      <c r="F216" s="108"/>
      <c r="G216" s="478"/>
      <c r="H216" s="479"/>
      <c r="I216" s="479"/>
      <c r="J216" s="480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7" customHeight="1">
      <c r="A217" s="50" t="s">
        <v>319</v>
      </c>
      <c r="B217" s="34" t="s">
        <v>54</v>
      </c>
      <c r="C217" s="67">
        <v>102706</v>
      </c>
      <c r="D217" s="51" t="s">
        <v>290</v>
      </c>
      <c r="E217" s="52" t="s">
        <v>62</v>
      </c>
      <c r="F217" s="90">
        <v>50</v>
      </c>
      <c r="G217" s="478" t="s">
        <v>816</v>
      </c>
      <c r="H217" s="479"/>
      <c r="I217" s="479"/>
      <c r="J217" s="480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7" customHeight="1">
      <c r="A218" s="50" t="s">
        <v>320</v>
      </c>
      <c r="B218" s="34" t="s">
        <v>54</v>
      </c>
      <c r="C218" s="67">
        <v>89512</v>
      </c>
      <c r="D218" s="51" t="s">
        <v>212</v>
      </c>
      <c r="E218" s="52" t="s">
        <v>62</v>
      </c>
      <c r="F218" s="90">
        <v>45</v>
      </c>
      <c r="G218" s="478" t="s">
        <v>816</v>
      </c>
      <c r="H218" s="479"/>
      <c r="I218" s="479"/>
      <c r="J218" s="480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7" customHeight="1">
      <c r="A219" s="50" t="s">
        <v>321</v>
      </c>
      <c r="B219" s="34" t="s">
        <v>54</v>
      </c>
      <c r="C219" s="67">
        <v>97895</v>
      </c>
      <c r="D219" s="51" t="s">
        <v>291</v>
      </c>
      <c r="E219" s="52" t="s">
        <v>51</v>
      </c>
      <c r="F219" s="90">
        <v>2</v>
      </c>
      <c r="G219" s="478" t="s">
        <v>816</v>
      </c>
      <c r="H219" s="479"/>
      <c r="I219" s="479"/>
      <c r="J219" s="480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8" customHeight="1">
      <c r="A220" s="50" t="s">
        <v>739</v>
      </c>
      <c r="B220" s="389" t="s">
        <v>292</v>
      </c>
      <c r="C220" s="375"/>
      <c r="D220" s="51" t="str">
        <f>CPU!C45</f>
        <v>GRELHA DE FERRO FUNDIDO 30X30CM</v>
      </c>
      <c r="E220" s="52" t="s">
        <v>51</v>
      </c>
      <c r="F220" s="90">
        <v>4</v>
      </c>
      <c r="G220" s="478" t="s">
        <v>816</v>
      </c>
      <c r="H220" s="479"/>
      <c r="I220" s="479"/>
      <c r="J220" s="480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46">
        <v>10</v>
      </c>
      <c r="B221" s="390"/>
      <c r="C221" s="375"/>
      <c r="D221" s="47" t="s">
        <v>293</v>
      </c>
      <c r="E221" s="48"/>
      <c r="F221" s="49"/>
      <c r="G221" s="97"/>
      <c r="H221" s="97"/>
      <c r="I221" s="30"/>
      <c r="J221" s="31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8.75" customHeight="1">
      <c r="A222" s="296" t="s">
        <v>326</v>
      </c>
      <c r="B222" s="109" t="s">
        <v>54</v>
      </c>
      <c r="C222" s="110">
        <v>98504</v>
      </c>
      <c r="D222" s="111" t="s">
        <v>295</v>
      </c>
      <c r="E222" s="112" t="s">
        <v>41</v>
      </c>
      <c r="F222" s="105">
        <v>1300</v>
      </c>
      <c r="G222" s="478" t="s">
        <v>816</v>
      </c>
      <c r="H222" s="479"/>
      <c r="I222" s="479"/>
      <c r="J222" s="480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8.75" customHeight="1">
      <c r="A223" s="296" t="s">
        <v>741</v>
      </c>
      <c r="B223" s="109" t="s">
        <v>54</v>
      </c>
      <c r="C223" s="67">
        <v>98509</v>
      </c>
      <c r="D223" s="51" t="s">
        <v>297</v>
      </c>
      <c r="E223" s="52" t="s">
        <v>51</v>
      </c>
      <c r="F223" s="105">
        <v>100</v>
      </c>
      <c r="G223" s="478" t="s">
        <v>816</v>
      </c>
      <c r="H223" s="479"/>
      <c r="I223" s="479"/>
      <c r="J223" s="480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8.5" customHeight="1">
      <c r="A224" s="296" t="s">
        <v>742</v>
      </c>
      <c r="B224" s="109" t="s">
        <v>54</v>
      </c>
      <c r="C224" s="67">
        <v>98510</v>
      </c>
      <c r="D224" s="51" t="s">
        <v>299</v>
      </c>
      <c r="E224" s="52" t="s">
        <v>51</v>
      </c>
      <c r="F224" s="105">
        <v>40</v>
      </c>
      <c r="G224" s="478" t="s">
        <v>816</v>
      </c>
      <c r="H224" s="479"/>
      <c r="I224" s="479"/>
      <c r="J224" s="480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39" customHeight="1">
      <c r="A225" s="296" t="s">
        <v>743</v>
      </c>
      <c r="B225" s="109" t="s">
        <v>54</v>
      </c>
      <c r="C225" s="67">
        <v>103315</v>
      </c>
      <c r="D225" s="51" t="s">
        <v>301</v>
      </c>
      <c r="E225" s="52" t="s">
        <v>41</v>
      </c>
      <c r="F225" s="105" t="e">
        <f>#REF!</f>
        <v>#REF!</v>
      </c>
      <c r="G225" s="478" t="s">
        <v>816</v>
      </c>
      <c r="H225" s="479"/>
      <c r="I225" s="479"/>
      <c r="J225" s="480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0.25" customHeight="1">
      <c r="A226" s="296" t="s">
        <v>744</v>
      </c>
      <c r="B226" s="389" t="str">
        <f>CPU!B52</f>
        <v>CPU - 006</v>
      </c>
      <c r="C226" s="375"/>
      <c r="D226" s="51" t="str">
        <f>CPU!C52</f>
        <v>BANCO DE MADEIRA C/ESTRUTURA DE FERRO - L=3,00 M</v>
      </c>
      <c r="E226" s="52" t="s">
        <v>51</v>
      </c>
      <c r="F226" s="90" t="e">
        <f>#REF!</f>
        <v>#REF!</v>
      </c>
      <c r="G226" s="478" t="s">
        <v>816</v>
      </c>
      <c r="H226" s="479"/>
      <c r="I226" s="479"/>
      <c r="J226" s="480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0.25" customHeight="1">
      <c r="A227" s="296" t="s">
        <v>614</v>
      </c>
      <c r="B227" s="389" t="str">
        <f>CPU!B58</f>
        <v>CPU - 007</v>
      </c>
      <c r="C227" s="375"/>
      <c r="D227" s="51" t="str">
        <f>CPU!C58</f>
        <v>BANCO DE CONCRETO EM L COM ASSENTO EM MADEIRA</v>
      </c>
      <c r="E227" s="52" t="s">
        <v>51</v>
      </c>
      <c r="F227" s="90" t="e">
        <f>#REF!</f>
        <v>#REF!</v>
      </c>
      <c r="G227" s="478" t="s">
        <v>816</v>
      </c>
      <c r="H227" s="479"/>
      <c r="I227" s="479"/>
      <c r="J227" s="480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296" t="s">
        <v>745</v>
      </c>
      <c r="B228" s="388" t="str">
        <f>CPU!B71</f>
        <v>CPU - 008</v>
      </c>
      <c r="C228" s="375"/>
      <c r="D228" s="51" t="str">
        <f>CPU!C71</f>
        <v>BANCO DE CONCRETO CURVO COM ENCOSTO E ASSENTO EM MADEIRA</v>
      </c>
      <c r="E228" s="52" t="s">
        <v>62</v>
      </c>
      <c r="F228" s="90" t="e">
        <f>#REF!</f>
        <v>#REF!</v>
      </c>
      <c r="G228" s="478" t="s">
        <v>816</v>
      </c>
      <c r="H228" s="479"/>
      <c r="I228" s="479"/>
      <c r="J228" s="480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7" customHeight="1">
      <c r="A229" s="296" t="s">
        <v>746</v>
      </c>
      <c r="B229" s="388" t="str">
        <f>CPU!B84</f>
        <v>CPU - 009</v>
      </c>
      <c r="C229" s="375"/>
      <c r="D229" s="51" t="str">
        <f>CPU!C84</f>
        <v>JARDINEIRA EM ALVENARIA REBOCACA E IMPERMEABILIZADA COM H = 0,15</v>
      </c>
      <c r="E229" s="52" t="s">
        <v>62</v>
      </c>
      <c r="F229" s="90">
        <v>40</v>
      </c>
      <c r="G229" s="478" t="s">
        <v>816</v>
      </c>
      <c r="H229" s="479"/>
      <c r="I229" s="479"/>
      <c r="J229" s="480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46">
        <v>11</v>
      </c>
      <c r="B230" s="390"/>
      <c r="C230" s="375"/>
      <c r="D230" s="47" t="s">
        <v>303</v>
      </c>
      <c r="E230" s="48"/>
      <c r="F230" s="49"/>
      <c r="G230" s="97"/>
      <c r="H230" s="97"/>
      <c r="I230" s="30"/>
      <c r="J230" s="31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310" t="s">
        <v>328</v>
      </c>
      <c r="B231" s="79"/>
      <c r="C231" s="80"/>
      <c r="D231" s="116" t="s">
        <v>305</v>
      </c>
      <c r="E231" s="82"/>
      <c r="F231" s="108"/>
      <c r="G231" s="84"/>
      <c r="H231" s="84"/>
      <c r="I231" s="85"/>
      <c r="J231" s="86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7" customHeight="1">
      <c r="A232" s="296" t="s">
        <v>330</v>
      </c>
      <c r="B232" s="101" t="s">
        <v>54</v>
      </c>
      <c r="C232" s="67">
        <v>93358</v>
      </c>
      <c r="D232" s="87" t="s">
        <v>185</v>
      </c>
      <c r="E232" s="34" t="s">
        <v>70</v>
      </c>
      <c r="F232" s="53" t="e">
        <f>#REF!</f>
        <v>#REF!</v>
      </c>
      <c r="G232" s="478" t="s">
        <v>816</v>
      </c>
      <c r="H232" s="479"/>
      <c r="I232" s="479"/>
      <c r="J232" s="480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7" customHeight="1">
      <c r="A233" s="296" t="s">
        <v>332</v>
      </c>
      <c r="B233" s="101" t="s">
        <v>54</v>
      </c>
      <c r="C233" s="67">
        <v>96534</v>
      </c>
      <c r="D233" s="87" t="s">
        <v>76</v>
      </c>
      <c r="E233" s="34" t="s">
        <v>41</v>
      </c>
      <c r="F233" s="53">
        <v>30</v>
      </c>
      <c r="G233" s="478" t="s">
        <v>816</v>
      </c>
      <c r="H233" s="479"/>
      <c r="I233" s="479"/>
      <c r="J233" s="480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7" customHeight="1">
      <c r="A234" s="296" t="s">
        <v>334</v>
      </c>
      <c r="B234" s="101" t="s">
        <v>54</v>
      </c>
      <c r="C234" s="67">
        <v>96536</v>
      </c>
      <c r="D234" s="51" t="s">
        <v>78</v>
      </c>
      <c r="E234" s="52" t="s">
        <v>41</v>
      </c>
      <c r="F234" s="53">
        <v>55</v>
      </c>
      <c r="G234" s="478" t="s">
        <v>816</v>
      </c>
      <c r="H234" s="479"/>
      <c r="I234" s="479"/>
      <c r="J234" s="480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36.75" customHeight="1">
      <c r="A235" s="296" t="s">
        <v>336</v>
      </c>
      <c r="B235" s="34" t="s">
        <v>54</v>
      </c>
      <c r="C235" s="67">
        <v>94962</v>
      </c>
      <c r="D235" s="51" t="s">
        <v>74</v>
      </c>
      <c r="E235" s="52" t="s">
        <v>70</v>
      </c>
      <c r="F235" s="53">
        <v>1.5</v>
      </c>
      <c r="G235" s="478" t="s">
        <v>816</v>
      </c>
      <c r="H235" s="479"/>
      <c r="I235" s="479"/>
      <c r="J235" s="480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42" customHeight="1">
      <c r="A236" s="296" t="s">
        <v>338</v>
      </c>
      <c r="B236" s="34" t="s">
        <v>54</v>
      </c>
      <c r="C236" s="67">
        <v>92759</v>
      </c>
      <c r="D236" s="51" t="s">
        <v>307</v>
      </c>
      <c r="E236" s="52" t="s">
        <v>81</v>
      </c>
      <c r="F236" s="53">
        <v>100</v>
      </c>
      <c r="G236" s="478" t="s">
        <v>816</v>
      </c>
      <c r="H236" s="479"/>
      <c r="I236" s="479"/>
      <c r="J236" s="480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42" customHeight="1">
      <c r="A237" s="296" t="s">
        <v>340</v>
      </c>
      <c r="B237" s="34" t="s">
        <v>54</v>
      </c>
      <c r="C237" s="67">
        <v>92761</v>
      </c>
      <c r="D237" s="51" t="s">
        <v>308</v>
      </c>
      <c r="E237" s="52" t="s">
        <v>81</v>
      </c>
      <c r="F237" s="53">
        <v>270</v>
      </c>
      <c r="G237" s="478" t="s">
        <v>816</v>
      </c>
      <c r="H237" s="479"/>
      <c r="I237" s="479"/>
      <c r="J237" s="480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42" customHeight="1">
      <c r="A238" s="296" t="s">
        <v>342</v>
      </c>
      <c r="B238" s="34" t="s">
        <v>54</v>
      </c>
      <c r="C238" s="67">
        <v>92762</v>
      </c>
      <c r="D238" s="51" t="s">
        <v>309</v>
      </c>
      <c r="E238" s="52" t="s">
        <v>81</v>
      </c>
      <c r="F238" s="53">
        <v>100</v>
      </c>
      <c r="G238" s="478" t="s">
        <v>816</v>
      </c>
      <c r="H238" s="479"/>
      <c r="I238" s="479"/>
      <c r="J238" s="480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36.75" customHeight="1">
      <c r="A239" s="296" t="s">
        <v>344</v>
      </c>
      <c r="B239" s="34" t="s">
        <v>54</v>
      </c>
      <c r="C239" s="67">
        <v>94971</v>
      </c>
      <c r="D239" s="51" t="s">
        <v>87</v>
      </c>
      <c r="E239" s="52" t="s">
        <v>70</v>
      </c>
      <c r="F239" s="53">
        <v>6</v>
      </c>
      <c r="G239" s="478" t="s">
        <v>816</v>
      </c>
      <c r="H239" s="479"/>
      <c r="I239" s="479"/>
      <c r="J239" s="480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8.5" customHeight="1">
      <c r="A240" s="296" t="s">
        <v>346</v>
      </c>
      <c r="B240" s="34" t="s">
        <v>54</v>
      </c>
      <c r="C240" s="67">
        <v>103670</v>
      </c>
      <c r="D240" s="51" t="s">
        <v>89</v>
      </c>
      <c r="E240" s="52" t="s">
        <v>70</v>
      </c>
      <c r="F240" s="53">
        <v>6</v>
      </c>
      <c r="G240" s="478" t="s">
        <v>816</v>
      </c>
      <c r="H240" s="479"/>
      <c r="I240" s="479"/>
      <c r="J240" s="480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8.5" customHeight="1">
      <c r="A241" s="296" t="s">
        <v>348</v>
      </c>
      <c r="B241" s="34" t="s">
        <v>54</v>
      </c>
      <c r="C241" s="67">
        <v>98557</v>
      </c>
      <c r="D241" s="51" t="s">
        <v>91</v>
      </c>
      <c r="E241" s="52" t="s">
        <v>41</v>
      </c>
      <c r="F241" s="53">
        <v>25</v>
      </c>
      <c r="G241" s="478" t="s">
        <v>816</v>
      </c>
      <c r="H241" s="479"/>
      <c r="I241" s="479"/>
      <c r="J241" s="480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310" t="s">
        <v>381</v>
      </c>
      <c r="B242" s="79"/>
      <c r="C242" s="80"/>
      <c r="D242" s="116" t="s">
        <v>93</v>
      </c>
      <c r="E242" s="82"/>
      <c r="F242" s="108"/>
      <c r="G242" s="478"/>
      <c r="H242" s="479"/>
      <c r="I242" s="479"/>
      <c r="J242" s="480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296" t="s">
        <v>383</v>
      </c>
      <c r="B243" s="34" t="s">
        <v>37</v>
      </c>
      <c r="C243" s="67">
        <v>110141</v>
      </c>
      <c r="D243" s="51" t="s">
        <v>312</v>
      </c>
      <c r="E243" s="52" t="s">
        <v>70</v>
      </c>
      <c r="F243" s="90" t="e">
        <f>#REF!</f>
        <v>#REF!</v>
      </c>
      <c r="G243" s="478" t="s">
        <v>816</v>
      </c>
      <c r="H243" s="479"/>
      <c r="I243" s="479"/>
      <c r="J243" s="480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5.5" customHeight="1">
      <c r="A244" s="296" t="s">
        <v>385</v>
      </c>
      <c r="B244" s="34" t="s">
        <v>37</v>
      </c>
      <c r="C244" s="67">
        <v>130626</v>
      </c>
      <c r="D244" s="51" t="s">
        <v>313</v>
      </c>
      <c r="E244" s="52" t="s">
        <v>41</v>
      </c>
      <c r="F244" s="53" t="e">
        <f>#REF!</f>
        <v>#REF!</v>
      </c>
      <c r="G244" s="478" t="s">
        <v>816</v>
      </c>
      <c r="H244" s="479"/>
      <c r="I244" s="479"/>
      <c r="J244" s="480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296" t="s">
        <v>387</v>
      </c>
      <c r="B245" s="34" t="s">
        <v>37</v>
      </c>
      <c r="C245" s="67">
        <v>260651</v>
      </c>
      <c r="D245" s="51" t="s">
        <v>314</v>
      </c>
      <c r="E245" s="290" t="s">
        <v>62</v>
      </c>
      <c r="F245" s="53">
        <v>90</v>
      </c>
      <c r="G245" s="478" t="s">
        <v>816</v>
      </c>
      <c r="H245" s="479"/>
      <c r="I245" s="479"/>
      <c r="J245" s="480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60" customHeight="1">
      <c r="A246" s="296" t="s">
        <v>389</v>
      </c>
      <c r="B246" s="34" t="s">
        <v>54</v>
      </c>
      <c r="C246" s="67">
        <v>102364</v>
      </c>
      <c r="D246" s="51" t="s">
        <v>315</v>
      </c>
      <c r="E246" s="52" t="s">
        <v>41</v>
      </c>
      <c r="F246" s="53">
        <v>260</v>
      </c>
      <c r="G246" s="478" t="s">
        <v>816</v>
      </c>
      <c r="H246" s="479"/>
      <c r="I246" s="479"/>
      <c r="J246" s="480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35.25" customHeight="1">
      <c r="A247" s="296" t="s">
        <v>391</v>
      </c>
      <c r="B247" s="34" t="s">
        <v>54</v>
      </c>
      <c r="C247" s="67">
        <v>102491</v>
      </c>
      <c r="D247" s="51" t="s">
        <v>316</v>
      </c>
      <c r="E247" s="52" t="s">
        <v>41</v>
      </c>
      <c r="F247" s="53" t="e">
        <f>#REF!</f>
        <v>#REF!</v>
      </c>
      <c r="G247" s="478" t="s">
        <v>816</v>
      </c>
      <c r="H247" s="479"/>
      <c r="I247" s="479"/>
      <c r="J247" s="480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296" t="s">
        <v>393</v>
      </c>
      <c r="B248" s="34" t="s">
        <v>37</v>
      </c>
      <c r="C248" s="67">
        <v>150131</v>
      </c>
      <c r="D248" s="51" t="s">
        <v>317</v>
      </c>
      <c r="E248" s="52" t="s">
        <v>41</v>
      </c>
      <c r="F248" s="53">
        <v>260</v>
      </c>
      <c r="G248" s="478" t="s">
        <v>816</v>
      </c>
      <c r="H248" s="479"/>
      <c r="I248" s="479"/>
      <c r="J248" s="480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310" t="s">
        <v>399</v>
      </c>
      <c r="B249" s="79"/>
      <c r="C249" s="80"/>
      <c r="D249" s="116" t="s">
        <v>206</v>
      </c>
      <c r="E249" s="82"/>
      <c r="F249" s="108"/>
      <c r="G249" s="478"/>
      <c r="H249" s="479"/>
      <c r="I249" s="479"/>
      <c r="J249" s="480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7" customHeight="1">
      <c r="A250" s="296" t="s">
        <v>401</v>
      </c>
      <c r="B250" s="34" t="s">
        <v>54</v>
      </c>
      <c r="C250" s="67">
        <v>102706</v>
      </c>
      <c r="D250" s="51" t="s">
        <v>290</v>
      </c>
      <c r="E250" s="52" t="s">
        <v>62</v>
      </c>
      <c r="F250" s="90">
        <v>130</v>
      </c>
      <c r="G250" s="478" t="s">
        <v>816</v>
      </c>
      <c r="H250" s="479"/>
      <c r="I250" s="479"/>
      <c r="J250" s="480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7" customHeight="1">
      <c r="A251" s="296" t="s">
        <v>403</v>
      </c>
      <c r="B251" s="34" t="s">
        <v>54</v>
      </c>
      <c r="C251" s="67">
        <v>97895</v>
      </c>
      <c r="D251" s="51" t="s">
        <v>291</v>
      </c>
      <c r="E251" s="52" t="s">
        <v>51</v>
      </c>
      <c r="F251" s="90">
        <v>6</v>
      </c>
      <c r="G251" s="478" t="s">
        <v>816</v>
      </c>
      <c r="H251" s="479"/>
      <c r="I251" s="479"/>
      <c r="J251" s="480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7" customHeight="1">
      <c r="A252" s="296" t="s">
        <v>405</v>
      </c>
      <c r="B252" s="34" t="s">
        <v>54</v>
      </c>
      <c r="C252" s="67">
        <v>89512</v>
      </c>
      <c r="D252" s="51" t="s">
        <v>212</v>
      </c>
      <c r="E252" s="52" t="s">
        <v>62</v>
      </c>
      <c r="F252" s="90">
        <v>10</v>
      </c>
      <c r="G252" s="478" t="s">
        <v>816</v>
      </c>
      <c r="H252" s="479"/>
      <c r="I252" s="479"/>
      <c r="J252" s="480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310" t="s">
        <v>410</v>
      </c>
      <c r="B253" s="79"/>
      <c r="C253" s="80"/>
      <c r="D253" s="116" t="s">
        <v>322</v>
      </c>
      <c r="E253" s="82"/>
      <c r="F253" s="108"/>
      <c r="G253" s="478"/>
      <c r="H253" s="479"/>
      <c r="I253" s="479"/>
      <c r="J253" s="480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296" t="s">
        <v>412</v>
      </c>
      <c r="B254" s="34" t="s">
        <v>37</v>
      </c>
      <c r="C254" s="67">
        <v>250610</v>
      </c>
      <c r="D254" s="51" t="s">
        <v>323</v>
      </c>
      <c r="E254" s="52" t="s">
        <v>324</v>
      </c>
      <c r="F254" s="53" t="e">
        <f>#REF!</f>
        <v>#REF!</v>
      </c>
      <c r="G254" s="478" t="s">
        <v>816</v>
      </c>
      <c r="H254" s="479"/>
      <c r="I254" s="479"/>
      <c r="J254" s="480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" customHeight="1">
      <c r="A255" s="46">
        <v>12</v>
      </c>
      <c r="B255" s="390"/>
      <c r="C255" s="375"/>
      <c r="D255" s="47" t="s">
        <v>325</v>
      </c>
      <c r="E255" s="48"/>
      <c r="F255" s="49"/>
      <c r="G255" s="97"/>
      <c r="H255" s="97"/>
      <c r="I255" s="30"/>
      <c r="J255" s="31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296" t="s">
        <v>419</v>
      </c>
      <c r="B256" s="389" t="str">
        <f>CPU!B92</f>
        <v>CPU - 010</v>
      </c>
      <c r="C256" s="375"/>
      <c r="D256" s="51" t="s">
        <v>325</v>
      </c>
      <c r="E256" s="52" t="s">
        <v>51</v>
      </c>
      <c r="F256" s="53" t="e">
        <f>#REF!</f>
        <v>#REF!</v>
      </c>
      <c r="G256" s="478" t="s">
        <v>816</v>
      </c>
      <c r="H256" s="479"/>
      <c r="I256" s="479"/>
      <c r="J256" s="480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46">
        <v>13</v>
      </c>
      <c r="B257" s="46"/>
      <c r="C257" s="46"/>
      <c r="D257" s="47" t="s">
        <v>327</v>
      </c>
      <c r="E257" s="48"/>
      <c r="F257" s="49"/>
      <c r="G257" s="97"/>
      <c r="H257" s="97"/>
      <c r="I257" s="30"/>
      <c r="J257" s="31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311" t="s">
        <v>422</v>
      </c>
      <c r="B258" s="391"/>
      <c r="C258" s="378"/>
      <c r="D258" s="117" t="s">
        <v>329</v>
      </c>
      <c r="E258" s="118"/>
      <c r="F258" s="119"/>
      <c r="G258" s="120"/>
      <c r="H258" s="120"/>
      <c r="I258" s="85"/>
      <c r="J258" s="86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32.25" customHeight="1">
      <c r="A259" s="296" t="s">
        <v>747</v>
      </c>
      <c r="B259" s="34" t="s">
        <v>54</v>
      </c>
      <c r="C259" s="67">
        <v>91926</v>
      </c>
      <c r="D259" s="51" t="s">
        <v>331</v>
      </c>
      <c r="E259" s="52" t="s">
        <v>62</v>
      </c>
      <c r="F259" s="90">
        <v>100</v>
      </c>
      <c r="G259" s="478" t="s">
        <v>816</v>
      </c>
      <c r="H259" s="479"/>
      <c r="I259" s="479"/>
      <c r="J259" s="480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32.25" customHeight="1">
      <c r="A260" s="296" t="s">
        <v>748</v>
      </c>
      <c r="B260" s="34" t="s">
        <v>54</v>
      </c>
      <c r="C260" s="67">
        <v>91926</v>
      </c>
      <c r="D260" s="51" t="s">
        <v>333</v>
      </c>
      <c r="E260" s="52" t="s">
        <v>62</v>
      </c>
      <c r="F260" s="90">
        <v>250</v>
      </c>
      <c r="G260" s="478" t="s">
        <v>816</v>
      </c>
      <c r="H260" s="479"/>
      <c r="I260" s="479"/>
      <c r="J260" s="480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32.25" customHeight="1">
      <c r="A261" s="296" t="s">
        <v>749</v>
      </c>
      <c r="B261" s="34" t="s">
        <v>54</v>
      </c>
      <c r="C261" s="67">
        <v>91926</v>
      </c>
      <c r="D261" s="51" t="s">
        <v>335</v>
      </c>
      <c r="E261" s="52" t="s">
        <v>62</v>
      </c>
      <c r="F261" s="90">
        <v>100</v>
      </c>
      <c r="G261" s="478" t="s">
        <v>816</v>
      </c>
      <c r="H261" s="479"/>
      <c r="I261" s="479"/>
      <c r="J261" s="480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44.25" customHeight="1">
      <c r="A262" s="296" t="s">
        <v>750</v>
      </c>
      <c r="B262" s="34" t="s">
        <v>54</v>
      </c>
      <c r="C262" s="67">
        <v>91926</v>
      </c>
      <c r="D262" s="51" t="s">
        <v>337</v>
      </c>
      <c r="E262" s="52" t="s">
        <v>62</v>
      </c>
      <c r="F262" s="90">
        <v>100</v>
      </c>
      <c r="G262" s="478" t="s">
        <v>816</v>
      </c>
      <c r="H262" s="479"/>
      <c r="I262" s="479"/>
      <c r="J262" s="480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30" customHeight="1">
      <c r="A263" s="296" t="s">
        <v>751</v>
      </c>
      <c r="B263" s="34" t="s">
        <v>54</v>
      </c>
      <c r="C263" s="67">
        <v>91926</v>
      </c>
      <c r="D263" s="51" t="s">
        <v>339</v>
      </c>
      <c r="E263" s="52" t="s">
        <v>62</v>
      </c>
      <c r="F263" s="90">
        <v>350</v>
      </c>
      <c r="G263" s="478" t="s">
        <v>816</v>
      </c>
      <c r="H263" s="479"/>
      <c r="I263" s="479"/>
      <c r="J263" s="480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30" customHeight="1">
      <c r="A264" s="296" t="s">
        <v>752</v>
      </c>
      <c r="B264" s="34" t="s">
        <v>54</v>
      </c>
      <c r="C264" s="67">
        <v>91924</v>
      </c>
      <c r="D264" s="51" t="s">
        <v>341</v>
      </c>
      <c r="E264" s="52" t="s">
        <v>62</v>
      </c>
      <c r="F264" s="90">
        <v>150</v>
      </c>
      <c r="G264" s="478" t="s">
        <v>816</v>
      </c>
      <c r="H264" s="479"/>
      <c r="I264" s="479"/>
      <c r="J264" s="480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30" customHeight="1">
      <c r="A265" s="296" t="s">
        <v>753</v>
      </c>
      <c r="B265" s="34" t="s">
        <v>54</v>
      </c>
      <c r="C265" s="67">
        <v>91940</v>
      </c>
      <c r="D265" s="51" t="s">
        <v>343</v>
      </c>
      <c r="E265" s="52" t="s">
        <v>51</v>
      </c>
      <c r="F265" s="90">
        <v>28</v>
      </c>
      <c r="G265" s="478" t="s">
        <v>816</v>
      </c>
      <c r="H265" s="479"/>
      <c r="I265" s="479"/>
      <c r="J265" s="480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4" customHeight="1">
      <c r="A266" s="296" t="s">
        <v>754</v>
      </c>
      <c r="B266" s="52" t="s">
        <v>37</v>
      </c>
      <c r="C266" s="34">
        <v>171417</v>
      </c>
      <c r="D266" s="122" t="s">
        <v>345</v>
      </c>
      <c r="E266" s="52" t="s">
        <v>51</v>
      </c>
      <c r="F266" s="107">
        <v>100</v>
      </c>
      <c r="G266" s="478" t="s">
        <v>816</v>
      </c>
      <c r="H266" s="479"/>
      <c r="I266" s="479"/>
      <c r="J266" s="480"/>
      <c r="K266" s="124"/>
      <c r="L266" s="125"/>
      <c r="M266" s="125"/>
      <c r="N266" s="125"/>
      <c r="O266" s="125"/>
      <c r="P266" s="125"/>
      <c r="Q266" s="125"/>
      <c r="R266" s="126"/>
      <c r="S266" s="126"/>
      <c r="T266" s="125"/>
      <c r="U266" s="125"/>
      <c r="V266" s="125"/>
      <c r="W266" s="125"/>
      <c r="X266" s="125"/>
      <c r="Y266" s="125"/>
      <c r="Z266" s="125"/>
    </row>
    <row r="267" spans="1:26" ht="18.75" customHeight="1">
      <c r="A267" s="296" t="s">
        <v>755</v>
      </c>
      <c r="B267" s="52" t="s">
        <v>37</v>
      </c>
      <c r="C267" s="34">
        <v>171092</v>
      </c>
      <c r="D267" s="122" t="s">
        <v>347</v>
      </c>
      <c r="E267" s="52" t="s">
        <v>62</v>
      </c>
      <c r="F267" s="107">
        <v>120</v>
      </c>
      <c r="G267" s="478" t="s">
        <v>816</v>
      </c>
      <c r="H267" s="479"/>
      <c r="I267" s="479"/>
      <c r="J267" s="480"/>
      <c r="K267" s="124"/>
      <c r="L267" s="125"/>
      <c r="M267" s="125"/>
      <c r="N267" s="125"/>
      <c r="O267" s="125"/>
      <c r="P267" s="125"/>
      <c r="Q267" s="125"/>
      <c r="R267" s="126"/>
      <c r="S267" s="126"/>
      <c r="T267" s="125"/>
      <c r="U267" s="125"/>
      <c r="V267" s="125"/>
      <c r="W267" s="125"/>
      <c r="X267" s="125"/>
      <c r="Y267" s="125"/>
      <c r="Z267" s="125"/>
    </row>
    <row r="268" spans="1:26" ht="18.75" customHeight="1">
      <c r="A268" s="296" t="s">
        <v>756</v>
      </c>
      <c r="B268" s="52" t="s">
        <v>37</v>
      </c>
      <c r="C268" s="34">
        <v>171409</v>
      </c>
      <c r="D268" s="122" t="s">
        <v>349</v>
      </c>
      <c r="E268" s="34" t="s">
        <v>51</v>
      </c>
      <c r="F268" s="107">
        <v>100</v>
      </c>
      <c r="G268" s="478" t="s">
        <v>816</v>
      </c>
      <c r="H268" s="479"/>
      <c r="I268" s="479"/>
      <c r="J268" s="480"/>
      <c r="K268" s="124"/>
      <c r="L268" s="125"/>
      <c r="M268" s="125"/>
      <c r="N268" s="125"/>
      <c r="O268" s="125"/>
      <c r="P268" s="125"/>
      <c r="Q268" s="125"/>
      <c r="R268" s="126"/>
      <c r="S268" s="126"/>
      <c r="T268" s="125"/>
      <c r="U268" s="125"/>
      <c r="V268" s="125"/>
      <c r="W268" s="125"/>
      <c r="X268" s="125"/>
      <c r="Y268" s="125"/>
      <c r="Z268" s="125"/>
    </row>
    <row r="269" spans="1:26" ht="18.75" customHeight="1">
      <c r="A269" s="296" t="s">
        <v>757</v>
      </c>
      <c r="B269" s="52" t="s">
        <v>37</v>
      </c>
      <c r="C269" s="34">
        <v>170076</v>
      </c>
      <c r="D269" s="122" t="s">
        <v>350</v>
      </c>
      <c r="E269" s="52" t="s">
        <v>62</v>
      </c>
      <c r="F269" s="107">
        <f>22*3</f>
        <v>66</v>
      </c>
      <c r="G269" s="478" t="s">
        <v>816</v>
      </c>
      <c r="H269" s="479"/>
      <c r="I269" s="479"/>
      <c r="J269" s="480"/>
      <c r="K269" s="124"/>
      <c r="L269" s="125"/>
      <c r="M269" s="125"/>
      <c r="N269" s="125"/>
      <c r="O269" s="125"/>
      <c r="P269" s="125"/>
      <c r="Q269" s="125"/>
      <c r="R269" s="126"/>
      <c r="S269" s="126"/>
      <c r="T269" s="125"/>
      <c r="U269" s="125"/>
      <c r="V269" s="125"/>
      <c r="W269" s="125"/>
      <c r="X269" s="125"/>
      <c r="Y269" s="125"/>
      <c r="Z269" s="125"/>
    </row>
    <row r="270" spans="1:26" ht="18.75" customHeight="1">
      <c r="A270" s="296" t="s">
        <v>758</v>
      </c>
      <c r="B270" s="52" t="s">
        <v>37</v>
      </c>
      <c r="C270" s="34">
        <v>171405</v>
      </c>
      <c r="D270" s="122" t="s">
        <v>351</v>
      </c>
      <c r="E270" s="34" t="s">
        <v>51</v>
      </c>
      <c r="F270" s="107">
        <v>22</v>
      </c>
      <c r="G270" s="478" t="s">
        <v>816</v>
      </c>
      <c r="H270" s="479"/>
      <c r="I270" s="479"/>
      <c r="J270" s="480"/>
      <c r="K270" s="124"/>
      <c r="L270" s="125"/>
      <c r="M270" s="125"/>
      <c r="N270" s="125"/>
      <c r="O270" s="125"/>
      <c r="P270" s="125"/>
      <c r="Q270" s="125"/>
      <c r="R270" s="126"/>
      <c r="S270" s="126"/>
      <c r="T270" s="125"/>
      <c r="U270" s="125"/>
      <c r="V270" s="125"/>
      <c r="W270" s="125"/>
      <c r="X270" s="125"/>
      <c r="Y270" s="125"/>
      <c r="Z270" s="125"/>
    </row>
    <row r="271" spans="1:26" ht="18.75" customHeight="1">
      <c r="A271" s="296" t="s">
        <v>759</v>
      </c>
      <c r="B271" s="52" t="s">
        <v>37</v>
      </c>
      <c r="C271" s="34">
        <v>171344</v>
      </c>
      <c r="D271" s="122" t="s">
        <v>352</v>
      </c>
      <c r="E271" s="34" t="s">
        <v>51</v>
      </c>
      <c r="F271" s="107">
        <v>11</v>
      </c>
      <c r="G271" s="478" t="s">
        <v>816</v>
      </c>
      <c r="H271" s="479"/>
      <c r="I271" s="479"/>
      <c r="J271" s="480"/>
      <c r="K271" s="124"/>
      <c r="L271" s="125"/>
      <c r="M271" s="125"/>
      <c r="N271" s="125"/>
      <c r="O271" s="125"/>
      <c r="P271" s="125"/>
      <c r="Q271" s="125"/>
      <c r="R271" s="126"/>
      <c r="S271" s="126"/>
      <c r="T271" s="125"/>
      <c r="U271" s="125"/>
      <c r="V271" s="125"/>
      <c r="W271" s="125"/>
      <c r="X271" s="125"/>
      <c r="Y271" s="125"/>
      <c r="Z271" s="125"/>
    </row>
    <row r="272" spans="1:26" ht="18.75" customHeight="1">
      <c r="A272" s="296" t="s">
        <v>760</v>
      </c>
      <c r="B272" s="52" t="s">
        <v>37</v>
      </c>
      <c r="C272" s="34">
        <v>171301</v>
      </c>
      <c r="D272" s="122" t="s">
        <v>353</v>
      </c>
      <c r="E272" s="34" t="s">
        <v>51</v>
      </c>
      <c r="F272" s="107">
        <v>22</v>
      </c>
      <c r="G272" s="478" t="s">
        <v>816</v>
      </c>
      <c r="H272" s="479"/>
      <c r="I272" s="479"/>
      <c r="J272" s="480"/>
      <c r="K272" s="124"/>
      <c r="L272" s="125"/>
      <c r="M272" s="125"/>
      <c r="N272" s="125"/>
      <c r="O272" s="125"/>
      <c r="P272" s="125"/>
      <c r="Q272" s="125"/>
      <c r="R272" s="126"/>
      <c r="S272" s="126"/>
      <c r="T272" s="125"/>
      <c r="U272" s="125"/>
      <c r="V272" s="125"/>
      <c r="W272" s="125"/>
      <c r="X272" s="125"/>
      <c r="Y272" s="125"/>
      <c r="Z272" s="125"/>
    </row>
    <row r="273" spans="1:26" ht="18.75" customHeight="1">
      <c r="A273" s="296" t="s">
        <v>761</v>
      </c>
      <c r="B273" s="52" t="s">
        <v>37</v>
      </c>
      <c r="C273" s="34">
        <v>170078</v>
      </c>
      <c r="D273" s="122" t="s">
        <v>354</v>
      </c>
      <c r="E273" s="52" t="s">
        <v>62</v>
      </c>
      <c r="F273" s="107">
        <f>15*3</f>
        <v>45</v>
      </c>
      <c r="G273" s="478" t="s">
        <v>816</v>
      </c>
      <c r="H273" s="479"/>
      <c r="I273" s="479"/>
      <c r="J273" s="480"/>
      <c r="K273" s="124"/>
      <c r="L273" s="125"/>
      <c r="M273" s="125"/>
      <c r="N273" s="125"/>
      <c r="O273" s="125"/>
      <c r="P273" s="125"/>
      <c r="Q273" s="125"/>
      <c r="R273" s="126"/>
      <c r="S273" s="126"/>
      <c r="T273" s="125"/>
      <c r="U273" s="125"/>
      <c r="V273" s="125"/>
      <c r="W273" s="125"/>
      <c r="X273" s="125"/>
      <c r="Y273" s="125"/>
      <c r="Z273" s="125"/>
    </row>
    <row r="274" spans="1:26" ht="18.75" customHeight="1">
      <c r="A274" s="296" t="s">
        <v>762</v>
      </c>
      <c r="B274" s="52" t="s">
        <v>37</v>
      </c>
      <c r="C274" s="34">
        <v>171406</v>
      </c>
      <c r="D274" s="122" t="s">
        <v>355</v>
      </c>
      <c r="E274" s="34" t="s">
        <v>51</v>
      </c>
      <c r="F274" s="107">
        <v>15</v>
      </c>
      <c r="G274" s="478" t="s">
        <v>816</v>
      </c>
      <c r="H274" s="479"/>
      <c r="I274" s="479"/>
      <c r="J274" s="480"/>
      <c r="K274" s="124"/>
      <c r="L274" s="125"/>
      <c r="M274" s="125"/>
      <c r="N274" s="125"/>
      <c r="O274" s="125"/>
      <c r="P274" s="125"/>
      <c r="Q274" s="125"/>
      <c r="R274" s="126"/>
      <c r="S274" s="126"/>
      <c r="T274" s="125"/>
      <c r="U274" s="125"/>
      <c r="V274" s="125"/>
      <c r="W274" s="125"/>
      <c r="X274" s="125"/>
      <c r="Y274" s="125"/>
      <c r="Z274" s="125"/>
    </row>
    <row r="275" spans="1:26" ht="18.75" customHeight="1">
      <c r="A275" s="296" t="s">
        <v>763</v>
      </c>
      <c r="B275" s="52" t="s">
        <v>37</v>
      </c>
      <c r="C275" s="34">
        <v>171345</v>
      </c>
      <c r="D275" s="122" t="s">
        <v>356</v>
      </c>
      <c r="E275" s="34" t="s">
        <v>51</v>
      </c>
      <c r="F275" s="107">
        <v>7</v>
      </c>
      <c r="G275" s="478" t="s">
        <v>816</v>
      </c>
      <c r="H275" s="479"/>
      <c r="I275" s="479"/>
      <c r="J275" s="480"/>
      <c r="K275" s="124"/>
      <c r="L275" s="125"/>
      <c r="M275" s="125"/>
      <c r="N275" s="125"/>
      <c r="O275" s="125"/>
      <c r="P275" s="125"/>
      <c r="Q275" s="125"/>
      <c r="R275" s="126"/>
      <c r="S275" s="126"/>
      <c r="T275" s="125"/>
      <c r="U275" s="125"/>
      <c r="V275" s="125"/>
      <c r="W275" s="125"/>
      <c r="X275" s="125"/>
      <c r="Y275" s="125"/>
      <c r="Z275" s="125"/>
    </row>
    <row r="276" spans="1:26" ht="18.75" customHeight="1">
      <c r="A276" s="296" t="s">
        <v>764</v>
      </c>
      <c r="B276" s="52" t="s">
        <v>37</v>
      </c>
      <c r="C276" s="34">
        <v>171303</v>
      </c>
      <c r="D276" s="122" t="s">
        <v>357</v>
      </c>
      <c r="E276" s="34" t="s">
        <v>51</v>
      </c>
      <c r="F276" s="107">
        <v>15</v>
      </c>
      <c r="G276" s="478" t="s">
        <v>816</v>
      </c>
      <c r="H276" s="479"/>
      <c r="I276" s="479"/>
      <c r="J276" s="480"/>
      <c r="K276" s="124"/>
      <c r="L276" s="125"/>
      <c r="M276" s="125"/>
      <c r="N276" s="125"/>
      <c r="O276" s="125"/>
      <c r="P276" s="125"/>
      <c r="Q276" s="125"/>
      <c r="R276" s="126"/>
      <c r="S276" s="126"/>
      <c r="T276" s="125"/>
      <c r="U276" s="125"/>
      <c r="V276" s="125"/>
      <c r="W276" s="125"/>
      <c r="X276" s="125"/>
      <c r="Y276" s="125"/>
      <c r="Z276" s="125"/>
    </row>
    <row r="277" spans="1:26" ht="18.75" customHeight="1">
      <c r="A277" s="296" t="s">
        <v>765</v>
      </c>
      <c r="B277" s="52" t="s">
        <v>37</v>
      </c>
      <c r="C277" s="34">
        <v>170632</v>
      </c>
      <c r="D277" s="122" t="s">
        <v>358</v>
      </c>
      <c r="E277" s="34" t="s">
        <v>51</v>
      </c>
      <c r="F277" s="107">
        <v>11</v>
      </c>
      <c r="G277" s="478" t="s">
        <v>816</v>
      </c>
      <c r="H277" s="479"/>
      <c r="I277" s="479"/>
      <c r="J277" s="480"/>
      <c r="K277" s="124"/>
      <c r="L277" s="125"/>
      <c r="M277" s="125"/>
      <c r="N277" s="125"/>
      <c r="O277" s="125"/>
      <c r="P277" s="125"/>
      <c r="Q277" s="125"/>
      <c r="R277" s="126"/>
      <c r="S277" s="126"/>
      <c r="T277" s="125"/>
      <c r="U277" s="125"/>
      <c r="V277" s="125"/>
      <c r="W277" s="125"/>
      <c r="X277" s="125"/>
      <c r="Y277" s="125"/>
      <c r="Z277" s="125"/>
    </row>
    <row r="278" spans="1:26" ht="18.75" customHeight="1">
      <c r="A278" s="296" t="s">
        <v>766</v>
      </c>
      <c r="B278" s="52" t="s">
        <v>37</v>
      </c>
      <c r="C278" s="34">
        <v>171340</v>
      </c>
      <c r="D278" s="122" t="s">
        <v>359</v>
      </c>
      <c r="E278" s="34" t="s">
        <v>51</v>
      </c>
      <c r="F278" s="107">
        <v>11</v>
      </c>
      <c r="G278" s="478" t="s">
        <v>816</v>
      </c>
      <c r="H278" s="479"/>
      <c r="I278" s="479"/>
      <c r="J278" s="480"/>
      <c r="K278" s="124"/>
      <c r="L278" s="125"/>
      <c r="M278" s="125"/>
      <c r="N278" s="125"/>
      <c r="O278" s="125"/>
      <c r="P278" s="125"/>
      <c r="Q278" s="125"/>
      <c r="R278" s="126"/>
      <c r="S278" s="126"/>
      <c r="T278" s="125"/>
      <c r="U278" s="125"/>
      <c r="V278" s="125"/>
      <c r="W278" s="125"/>
      <c r="X278" s="125"/>
      <c r="Y278" s="125"/>
      <c r="Z278" s="125"/>
    </row>
    <row r="279" spans="1:26" ht="18.75" customHeight="1">
      <c r="A279" s="296" t="s">
        <v>767</v>
      </c>
      <c r="B279" s="52" t="s">
        <v>37</v>
      </c>
      <c r="C279" s="34">
        <v>171347</v>
      </c>
      <c r="D279" s="122" t="s">
        <v>360</v>
      </c>
      <c r="E279" s="34" t="s">
        <v>51</v>
      </c>
      <c r="F279" s="107">
        <v>6</v>
      </c>
      <c r="G279" s="478" t="s">
        <v>816</v>
      </c>
      <c r="H279" s="479"/>
      <c r="I279" s="479"/>
      <c r="J279" s="480"/>
      <c r="K279" s="124"/>
      <c r="L279" s="125"/>
      <c r="M279" s="125"/>
      <c r="N279" s="125"/>
      <c r="O279" s="125"/>
      <c r="P279" s="125"/>
      <c r="Q279" s="125"/>
      <c r="R279" s="126"/>
      <c r="S279" s="126"/>
      <c r="T279" s="125"/>
      <c r="U279" s="125"/>
      <c r="V279" s="125"/>
      <c r="W279" s="125"/>
      <c r="X279" s="125"/>
      <c r="Y279" s="125"/>
      <c r="Z279" s="125"/>
    </row>
    <row r="280" spans="1:26" ht="18.75" customHeight="1">
      <c r="A280" s="296" t="s">
        <v>768</v>
      </c>
      <c r="B280" s="52" t="s">
        <v>37</v>
      </c>
      <c r="C280" s="34">
        <v>171305</v>
      </c>
      <c r="D280" s="122" t="s">
        <v>361</v>
      </c>
      <c r="E280" s="34" t="s">
        <v>51</v>
      </c>
      <c r="F280" s="107">
        <v>11</v>
      </c>
      <c r="G280" s="478" t="s">
        <v>816</v>
      </c>
      <c r="H280" s="479"/>
      <c r="I280" s="479"/>
      <c r="J280" s="480"/>
      <c r="K280" s="124"/>
      <c r="L280" s="125"/>
      <c r="M280" s="125"/>
      <c r="N280" s="125"/>
      <c r="O280" s="125"/>
      <c r="P280" s="125"/>
      <c r="Q280" s="125"/>
      <c r="R280" s="126"/>
      <c r="S280" s="126"/>
      <c r="T280" s="125"/>
      <c r="U280" s="125"/>
      <c r="V280" s="125"/>
      <c r="W280" s="125"/>
      <c r="X280" s="125"/>
      <c r="Y280" s="125"/>
      <c r="Z280" s="125"/>
    </row>
    <row r="281" spans="1:26" ht="18.75" customHeight="1">
      <c r="A281" s="296" t="s">
        <v>769</v>
      </c>
      <c r="B281" s="52" t="s">
        <v>37</v>
      </c>
      <c r="C281" s="34">
        <v>170077</v>
      </c>
      <c r="D281" s="122" t="s">
        <v>362</v>
      </c>
      <c r="E281" s="34" t="s">
        <v>62</v>
      </c>
      <c r="F281" s="107">
        <v>30</v>
      </c>
      <c r="G281" s="478" t="s">
        <v>816</v>
      </c>
      <c r="H281" s="479"/>
      <c r="I281" s="479"/>
      <c r="J281" s="480"/>
      <c r="K281" s="124"/>
      <c r="L281" s="125"/>
      <c r="M281" s="125"/>
      <c r="N281" s="125"/>
      <c r="O281" s="125"/>
      <c r="P281" s="125"/>
      <c r="Q281" s="125"/>
      <c r="R281" s="126"/>
      <c r="S281" s="126"/>
      <c r="T281" s="125"/>
      <c r="U281" s="125"/>
      <c r="V281" s="125"/>
      <c r="W281" s="125"/>
      <c r="X281" s="125"/>
      <c r="Y281" s="125"/>
      <c r="Z281" s="125"/>
    </row>
    <row r="282" spans="1:26" ht="18.75" customHeight="1">
      <c r="A282" s="296" t="s">
        <v>770</v>
      </c>
      <c r="B282" s="52" t="s">
        <v>37</v>
      </c>
      <c r="C282" s="34">
        <v>171408</v>
      </c>
      <c r="D282" s="122" t="s">
        <v>363</v>
      </c>
      <c r="E282" s="34" t="s">
        <v>51</v>
      </c>
      <c r="F282" s="107">
        <v>15</v>
      </c>
      <c r="G282" s="478" t="s">
        <v>816</v>
      </c>
      <c r="H282" s="479"/>
      <c r="I282" s="479"/>
      <c r="J282" s="480"/>
      <c r="K282" s="124"/>
      <c r="L282" s="125"/>
      <c r="M282" s="125"/>
      <c r="N282" s="125"/>
      <c r="O282" s="125"/>
      <c r="P282" s="125"/>
      <c r="Q282" s="125"/>
      <c r="R282" s="126"/>
      <c r="S282" s="126"/>
      <c r="T282" s="125"/>
      <c r="U282" s="125"/>
      <c r="V282" s="125"/>
      <c r="W282" s="125"/>
      <c r="X282" s="125"/>
      <c r="Y282" s="125"/>
      <c r="Z282" s="125"/>
    </row>
    <row r="283" spans="1:26" ht="18.75" customHeight="1">
      <c r="A283" s="296" t="s">
        <v>771</v>
      </c>
      <c r="B283" s="52" t="s">
        <v>37</v>
      </c>
      <c r="C283" s="34">
        <v>171344</v>
      </c>
      <c r="D283" s="122" t="s">
        <v>364</v>
      </c>
      <c r="E283" s="34" t="s">
        <v>51</v>
      </c>
      <c r="F283" s="107">
        <v>7</v>
      </c>
      <c r="G283" s="478" t="s">
        <v>816</v>
      </c>
      <c r="H283" s="479"/>
      <c r="I283" s="479"/>
      <c r="J283" s="480"/>
      <c r="K283" s="124"/>
      <c r="L283" s="125"/>
      <c r="M283" s="125"/>
      <c r="N283" s="125"/>
      <c r="O283" s="125"/>
      <c r="P283" s="125"/>
      <c r="Q283" s="125"/>
      <c r="R283" s="126"/>
      <c r="S283" s="126"/>
      <c r="T283" s="125"/>
      <c r="U283" s="125"/>
      <c r="V283" s="125"/>
      <c r="W283" s="125"/>
      <c r="X283" s="125"/>
      <c r="Y283" s="125"/>
      <c r="Z283" s="125"/>
    </row>
    <row r="284" spans="1:26" ht="18.75" customHeight="1">
      <c r="A284" s="296" t="s">
        <v>772</v>
      </c>
      <c r="B284" s="52" t="s">
        <v>37</v>
      </c>
      <c r="C284" s="34">
        <v>171456</v>
      </c>
      <c r="D284" s="122" t="s">
        <v>365</v>
      </c>
      <c r="E284" s="34" t="s">
        <v>51</v>
      </c>
      <c r="F284" s="107">
        <v>15</v>
      </c>
      <c r="G284" s="478" t="s">
        <v>816</v>
      </c>
      <c r="H284" s="479"/>
      <c r="I284" s="479"/>
      <c r="J284" s="480"/>
      <c r="K284" s="124"/>
      <c r="L284" s="125"/>
      <c r="M284" s="125"/>
      <c r="N284" s="125"/>
      <c r="O284" s="125"/>
      <c r="P284" s="125"/>
      <c r="Q284" s="125"/>
      <c r="R284" s="126"/>
      <c r="S284" s="126"/>
      <c r="T284" s="125"/>
      <c r="U284" s="125"/>
      <c r="V284" s="125"/>
      <c r="W284" s="125"/>
      <c r="X284" s="125"/>
      <c r="Y284" s="125"/>
      <c r="Z284" s="125"/>
    </row>
    <row r="285" spans="1:26" ht="18.75" customHeight="1">
      <c r="A285" s="296" t="s">
        <v>773</v>
      </c>
      <c r="B285" s="52" t="s">
        <v>37</v>
      </c>
      <c r="C285" s="34">
        <v>170332</v>
      </c>
      <c r="D285" s="122" t="s">
        <v>366</v>
      </c>
      <c r="E285" s="34" t="s">
        <v>51</v>
      </c>
      <c r="F285" s="107">
        <v>6</v>
      </c>
      <c r="G285" s="478" t="s">
        <v>816</v>
      </c>
      <c r="H285" s="479"/>
      <c r="I285" s="479"/>
      <c r="J285" s="480"/>
      <c r="K285" s="124"/>
      <c r="L285" s="125"/>
      <c r="M285" s="125"/>
      <c r="N285" s="125"/>
      <c r="O285" s="125"/>
      <c r="P285" s="125"/>
      <c r="Q285" s="125"/>
      <c r="R285" s="126"/>
      <c r="S285" s="126"/>
      <c r="T285" s="125"/>
      <c r="U285" s="125"/>
      <c r="V285" s="125"/>
      <c r="W285" s="125"/>
      <c r="X285" s="125"/>
      <c r="Y285" s="125"/>
      <c r="Z285" s="125"/>
    </row>
    <row r="286" spans="1:26" ht="18.75" customHeight="1">
      <c r="A286" s="296" t="s">
        <v>774</v>
      </c>
      <c r="B286" s="52" t="s">
        <v>37</v>
      </c>
      <c r="C286" s="34">
        <v>170334</v>
      </c>
      <c r="D286" s="122" t="s">
        <v>367</v>
      </c>
      <c r="E286" s="34" t="s">
        <v>51</v>
      </c>
      <c r="F286" s="107">
        <v>10</v>
      </c>
      <c r="G286" s="478" t="s">
        <v>816</v>
      </c>
      <c r="H286" s="479"/>
      <c r="I286" s="479"/>
      <c r="J286" s="480"/>
      <c r="K286" s="124"/>
      <c r="L286" s="125"/>
      <c r="M286" s="125"/>
      <c r="N286" s="125"/>
      <c r="O286" s="125"/>
      <c r="P286" s="125"/>
      <c r="Q286" s="125"/>
      <c r="R286" s="126"/>
      <c r="S286" s="126"/>
      <c r="T286" s="125"/>
      <c r="U286" s="125"/>
      <c r="V286" s="125"/>
      <c r="W286" s="125"/>
      <c r="X286" s="125"/>
      <c r="Y286" s="125"/>
      <c r="Z286" s="125"/>
    </row>
    <row r="287" spans="1:26" ht="18.75" customHeight="1">
      <c r="A287" s="296" t="s">
        <v>775</v>
      </c>
      <c r="B287" s="52" t="s">
        <v>37</v>
      </c>
      <c r="C287" s="34">
        <v>171523</v>
      </c>
      <c r="D287" s="122" t="s">
        <v>368</v>
      </c>
      <c r="E287" s="34" t="s">
        <v>51</v>
      </c>
      <c r="F287" s="107">
        <v>40</v>
      </c>
      <c r="G287" s="478" t="s">
        <v>816</v>
      </c>
      <c r="H287" s="479"/>
      <c r="I287" s="479"/>
      <c r="J287" s="480"/>
      <c r="K287" s="124"/>
      <c r="L287" s="125"/>
      <c r="M287" s="125"/>
      <c r="N287" s="125"/>
      <c r="O287" s="125"/>
      <c r="P287" s="125"/>
      <c r="Q287" s="125"/>
      <c r="R287" s="126"/>
      <c r="S287" s="126"/>
      <c r="T287" s="125"/>
      <c r="U287" s="125"/>
      <c r="V287" s="125"/>
      <c r="W287" s="125"/>
      <c r="X287" s="125"/>
      <c r="Y287" s="125"/>
      <c r="Z287" s="125"/>
    </row>
    <row r="288" spans="1:26" ht="18.75" customHeight="1">
      <c r="A288" s="296" t="s">
        <v>776</v>
      </c>
      <c r="B288" s="52" t="s">
        <v>37</v>
      </c>
      <c r="C288" s="34">
        <v>171520</v>
      </c>
      <c r="D288" s="122" t="s">
        <v>369</v>
      </c>
      <c r="E288" s="34" t="s">
        <v>51</v>
      </c>
      <c r="F288" s="107">
        <v>10</v>
      </c>
      <c r="G288" s="478" t="s">
        <v>816</v>
      </c>
      <c r="H288" s="479"/>
      <c r="I288" s="479"/>
      <c r="J288" s="480"/>
      <c r="K288" s="124"/>
      <c r="L288" s="125"/>
      <c r="M288" s="125"/>
      <c r="N288" s="125"/>
      <c r="O288" s="125"/>
      <c r="P288" s="125"/>
      <c r="Q288" s="125"/>
      <c r="R288" s="126"/>
      <c r="S288" s="126"/>
      <c r="T288" s="125"/>
      <c r="U288" s="125"/>
      <c r="V288" s="125"/>
      <c r="W288" s="125"/>
      <c r="X288" s="125"/>
      <c r="Y288" s="125"/>
      <c r="Z288" s="125"/>
    </row>
    <row r="289" spans="1:26" ht="18.75" customHeight="1">
      <c r="A289" s="296" t="s">
        <v>777</v>
      </c>
      <c r="B289" s="392" t="str">
        <f>CPU!B126</f>
        <v>CPU - 013</v>
      </c>
      <c r="C289" s="375"/>
      <c r="D289" s="122" t="s">
        <v>370</v>
      </c>
      <c r="E289" s="34" t="s">
        <v>51</v>
      </c>
      <c r="F289" s="107">
        <v>60</v>
      </c>
      <c r="G289" s="478" t="s">
        <v>816</v>
      </c>
      <c r="H289" s="479"/>
      <c r="I289" s="479"/>
      <c r="J289" s="480"/>
      <c r="K289" s="124"/>
      <c r="L289" s="125"/>
      <c r="M289" s="125"/>
      <c r="N289" s="125"/>
      <c r="O289" s="125"/>
      <c r="P289" s="125"/>
      <c r="Q289" s="125"/>
      <c r="R289" s="126"/>
      <c r="S289" s="126"/>
      <c r="T289" s="125"/>
      <c r="U289" s="125"/>
      <c r="V289" s="125"/>
      <c r="W289" s="125"/>
      <c r="X289" s="125"/>
      <c r="Y289" s="125"/>
      <c r="Z289" s="125"/>
    </row>
    <row r="290" spans="1:26" ht="18.75" customHeight="1">
      <c r="A290" s="296" t="s">
        <v>778</v>
      </c>
      <c r="B290" s="392" t="str">
        <f>CPU!B133</f>
        <v>CPU - 014</v>
      </c>
      <c r="C290" s="375"/>
      <c r="D290" s="122" t="s">
        <v>371</v>
      </c>
      <c r="E290" s="34" t="s">
        <v>51</v>
      </c>
      <c r="F290" s="107">
        <v>5</v>
      </c>
      <c r="G290" s="478" t="s">
        <v>816</v>
      </c>
      <c r="H290" s="479"/>
      <c r="I290" s="479"/>
      <c r="J290" s="480"/>
      <c r="K290" s="124"/>
      <c r="L290" s="125"/>
      <c r="M290" s="125"/>
      <c r="N290" s="125"/>
      <c r="O290" s="125"/>
      <c r="P290" s="125"/>
      <c r="Q290" s="125"/>
      <c r="R290" s="126"/>
      <c r="S290" s="126"/>
      <c r="T290" s="125"/>
      <c r="U290" s="125"/>
      <c r="V290" s="125"/>
      <c r="W290" s="125"/>
      <c r="X290" s="125"/>
      <c r="Y290" s="125"/>
      <c r="Z290" s="125"/>
    </row>
    <row r="291" spans="1:26" ht="18.75" customHeight="1">
      <c r="A291" s="296" t="s">
        <v>779</v>
      </c>
      <c r="B291" s="392" t="str">
        <f>CPU!B140</f>
        <v>CPU - 015</v>
      </c>
      <c r="C291" s="375"/>
      <c r="D291" s="122" t="s">
        <v>372</v>
      </c>
      <c r="E291" s="34" t="s">
        <v>51</v>
      </c>
      <c r="F291" s="107">
        <v>20</v>
      </c>
      <c r="G291" s="478" t="s">
        <v>816</v>
      </c>
      <c r="H291" s="479"/>
      <c r="I291" s="479"/>
      <c r="J291" s="480"/>
      <c r="K291" s="124"/>
      <c r="L291" s="125"/>
      <c r="M291" s="125"/>
      <c r="N291" s="125"/>
      <c r="O291" s="125"/>
      <c r="P291" s="125"/>
      <c r="Q291" s="125"/>
      <c r="R291" s="126"/>
      <c r="S291" s="126"/>
      <c r="T291" s="125"/>
      <c r="U291" s="125"/>
      <c r="V291" s="125"/>
      <c r="W291" s="125"/>
      <c r="X291" s="125"/>
      <c r="Y291" s="125"/>
      <c r="Z291" s="125"/>
    </row>
    <row r="292" spans="1:26" ht="18.75" customHeight="1">
      <c r="A292" s="296" t="s">
        <v>780</v>
      </c>
      <c r="B292" s="392" t="str">
        <f>CPU!B147</f>
        <v>CPU - 016</v>
      </c>
      <c r="C292" s="375"/>
      <c r="D292" s="122" t="s">
        <v>373</v>
      </c>
      <c r="E292" s="34" t="s">
        <v>51</v>
      </c>
      <c r="F292" s="107">
        <v>8</v>
      </c>
      <c r="G292" s="478" t="s">
        <v>816</v>
      </c>
      <c r="H292" s="479"/>
      <c r="I292" s="479"/>
      <c r="J292" s="480"/>
      <c r="K292" s="124"/>
      <c r="L292" s="125"/>
      <c r="M292" s="125"/>
      <c r="N292" s="125"/>
      <c r="O292" s="125"/>
      <c r="P292" s="125"/>
      <c r="Q292" s="125"/>
      <c r="R292" s="126"/>
      <c r="S292" s="126"/>
      <c r="T292" s="125"/>
      <c r="U292" s="125"/>
      <c r="V292" s="125"/>
      <c r="W292" s="125"/>
      <c r="X292" s="125"/>
      <c r="Y292" s="125"/>
      <c r="Z292" s="125"/>
    </row>
    <row r="293" spans="1:26" ht="18.75" customHeight="1">
      <c r="A293" s="296" t="s">
        <v>781</v>
      </c>
      <c r="B293" s="52" t="s">
        <v>54</v>
      </c>
      <c r="C293" s="34">
        <v>101657</v>
      </c>
      <c r="D293" s="122" t="s">
        <v>374</v>
      </c>
      <c r="E293" s="34" t="s">
        <v>51</v>
      </c>
      <c r="F293" s="107">
        <v>6</v>
      </c>
      <c r="G293" s="478" t="s">
        <v>816</v>
      </c>
      <c r="H293" s="479"/>
      <c r="I293" s="479"/>
      <c r="J293" s="480"/>
      <c r="K293" s="124"/>
      <c r="L293" s="125"/>
      <c r="M293" s="125"/>
      <c r="N293" s="125"/>
      <c r="O293" s="125"/>
      <c r="P293" s="125"/>
      <c r="Q293" s="125"/>
      <c r="R293" s="126"/>
      <c r="S293" s="126"/>
      <c r="T293" s="125"/>
      <c r="U293" s="125"/>
      <c r="V293" s="125"/>
      <c r="W293" s="125"/>
      <c r="X293" s="125"/>
      <c r="Y293" s="125"/>
      <c r="Z293" s="125"/>
    </row>
    <row r="294" spans="1:26" ht="18.75" customHeight="1">
      <c r="A294" s="296" t="s">
        <v>782</v>
      </c>
      <c r="B294" s="52" t="s">
        <v>54</v>
      </c>
      <c r="C294" s="34">
        <v>101654</v>
      </c>
      <c r="D294" s="122" t="s">
        <v>375</v>
      </c>
      <c r="E294" s="34" t="s">
        <v>51</v>
      </c>
      <c r="F294" s="107">
        <v>2</v>
      </c>
      <c r="G294" s="478" t="s">
        <v>816</v>
      </c>
      <c r="H294" s="479"/>
      <c r="I294" s="479"/>
      <c r="J294" s="480"/>
      <c r="K294" s="124"/>
      <c r="L294" s="125"/>
      <c r="M294" s="125"/>
      <c r="N294" s="125"/>
      <c r="O294" s="125"/>
      <c r="P294" s="125"/>
      <c r="Q294" s="125"/>
      <c r="R294" s="126"/>
      <c r="S294" s="126"/>
      <c r="T294" s="125"/>
      <c r="U294" s="125"/>
      <c r="V294" s="125"/>
      <c r="W294" s="125"/>
      <c r="X294" s="125"/>
      <c r="Y294" s="125"/>
      <c r="Z294" s="125"/>
    </row>
    <row r="295" spans="1:26" ht="18.75" customHeight="1">
      <c r="A295" s="296" t="s">
        <v>783</v>
      </c>
      <c r="B295" s="392" t="str">
        <f>CPU!B154</f>
        <v>CPU - 017</v>
      </c>
      <c r="C295" s="375"/>
      <c r="D295" s="122" t="s">
        <v>376</v>
      </c>
      <c r="E295" s="34" t="s">
        <v>51</v>
      </c>
      <c r="F295" s="107">
        <v>2</v>
      </c>
      <c r="G295" s="478" t="s">
        <v>816</v>
      </c>
      <c r="H295" s="479"/>
      <c r="I295" s="479"/>
      <c r="J295" s="480"/>
      <c r="K295" s="124"/>
      <c r="L295" s="125"/>
      <c r="M295" s="125"/>
      <c r="N295" s="125"/>
      <c r="O295" s="125"/>
      <c r="P295" s="125"/>
      <c r="Q295" s="125"/>
      <c r="R295" s="126"/>
      <c r="S295" s="126"/>
      <c r="T295" s="125"/>
      <c r="U295" s="125"/>
      <c r="V295" s="125"/>
      <c r="W295" s="125"/>
      <c r="X295" s="125"/>
      <c r="Y295" s="125"/>
      <c r="Z295" s="125"/>
    </row>
    <row r="296" spans="1:26" ht="18.75" customHeight="1">
      <c r="A296" s="296" t="s">
        <v>784</v>
      </c>
      <c r="B296" s="52" t="s">
        <v>37</v>
      </c>
      <c r="C296" s="34">
        <v>170983</v>
      </c>
      <c r="D296" s="122" t="s">
        <v>377</v>
      </c>
      <c r="E296" s="34" t="s">
        <v>51</v>
      </c>
      <c r="F296" s="107">
        <v>12</v>
      </c>
      <c r="G296" s="478" t="s">
        <v>816</v>
      </c>
      <c r="H296" s="479"/>
      <c r="I296" s="479"/>
      <c r="J296" s="480"/>
      <c r="K296" s="124"/>
      <c r="L296" s="125"/>
      <c r="M296" s="125"/>
      <c r="N296" s="125"/>
      <c r="O296" s="125"/>
      <c r="P296" s="125"/>
      <c r="Q296" s="125"/>
      <c r="R296" s="126"/>
      <c r="S296" s="126"/>
      <c r="T296" s="125"/>
      <c r="U296" s="125"/>
      <c r="V296" s="125"/>
      <c r="W296" s="125"/>
      <c r="X296" s="125"/>
      <c r="Y296" s="125"/>
      <c r="Z296" s="125"/>
    </row>
    <row r="297" spans="1:26" ht="24" customHeight="1">
      <c r="A297" s="296" t="s">
        <v>785</v>
      </c>
      <c r="B297" s="392" t="str">
        <f>CPU!B161</f>
        <v>CPU - 018</v>
      </c>
      <c r="C297" s="375"/>
      <c r="D297" s="122" t="s">
        <v>378</v>
      </c>
      <c r="E297" s="34" t="s">
        <v>379</v>
      </c>
      <c r="F297" s="107">
        <v>25</v>
      </c>
      <c r="G297" s="478" t="s">
        <v>816</v>
      </c>
      <c r="H297" s="479"/>
      <c r="I297" s="479"/>
      <c r="J297" s="480"/>
      <c r="K297" s="124"/>
      <c r="L297" s="125"/>
      <c r="M297" s="125"/>
      <c r="N297" s="125"/>
      <c r="O297" s="125"/>
      <c r="P297" s="125"/>
      <c r="Q297" s="125"/>
      <c r="R297" s="126"/>
      <c r="S297" s="126"/>
      <c r="T297" s="125"/>
      <c r="U297" s="125"/>
      <c r="V297" s="125"/>
      <c r="W297" s="125"/>
      <c r="X297" s="125"/>
      <c r="Y297" s="125"/>
      <c r="Z297" s="125"/>
    </row>
    <row r="298" spans="1:26" ht="24" customHeight="1">
      <c r="A298" s="296" t="s">
        <v>786</v>
      </c>
      <c r="B298" s="392" t="str">
        <f>CPU!B170</f>
        <v>CPU - 019</v>
      </c>
      <c r="C298" s="375"/>
      <c r="D298" s="122" t="s">
        <v>380</v>
      </c>
      <c r="E298" s="34" t="s">
        <v>379</v>
      </c>
      <c r="F298" s="107">
        <v>2</v>
      </c>
      <c r="G298" s="478" t="s">
        <v>816</v>
      </c>
      <c r="H298" s="479"/>
      <c r="I298" s="479"/>
      <c r="J298" s="480"/>
      <c r="K298" s="124"/>
      <c r="L298" s="125"/>
      <c r="M298" s="125"/>
      <c r="N298" s="125"/>
      <c r="O298" s="125"/>
      <c r="P298" s="125"/>
      <c r="Q298" s="125"/>
      <c r="R298" s="126"/>
      <c r="S298" s="126"/>
      <c r="T298" s="125"/>
      <c r="U298" s="125"/>
      <c r="V298" s="125"/>
      <c r="W298" s="125"/>
      <c r="X298" s="125"/>
      <c r="Y298" s="125"/>
      <c r="Z298" s="125"/>
    </row>
    <row r="299" spans="1:26" ht="15.75" customHeight="1">
      <c r="A299" s="296" t="s">
        <v>787</v>
      </c>
      <c r="B299" s="391"/>
      <c r="C299" s="378"/>
      <c r="D299" s="117" t="s">
        <v>382</v>
      </c>
      <c r="E299" s="118"/>
      <c r="F299" s="119"/>
      <c r="G299" s="120"/>
      <c r="H299" s="120"/>
      <c r="I299" s="85"/>
      <c r="J299" s="86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39" customHeight="1">
      <c r="A300" s="307" t="s">
        <v>788</v>
      </c>
      <c r="B300" s="127" t="s">
        <v>37</v>
      </c>
      <c r="C300" s="127">
        <v>170072</v>
      </c>
      <c r="D300" s="122" t="s">
        <v>384</v>
      </c>
      <c r="E300" s="34" t="s">
        <v>51</v>
      </c>
      <c r="F300" s="107">
        <v>10</v>
      </c>
      <c r="G300" s="478" t="s">
        <v>816</v>
      </c>
      <c r="H300" s="479"/>
      <c r="I300" s="479"/>
      <c r="J300" s="480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39" customHeight="1">
      <c r="A301" s="307" t="s">
        <v>789</v>
      </c>
      <c r="B301" s="127" t="s">
        <v>37</v>
      </c>
      <c r="C301" s="127">
        <v>170073</v>
      </c>
      <c r="D301" s="122" t="s">
        <v>386</v>
      </c>
      <c r="E301" s="34" t="s">
        <v>51</v>
      </c>
      <c r="F301" s="107">
        <v>2</v>
      </c>
      <c r="G301" s="478" t="s">
        <v>816</v>
      </c>
      <c r="H301" s="479"/>
      <c r="I301" s="479"/>
      <c r="J301" s="480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39" customHeight="1">
      <c r="A302" s="307" t="s">
        <v>790</v>
      </c>
      <c r="B302" s="127" t="s">
        <v>37</v>
      </c>
      <c r="C302" s="127">
        <v>170615</v>
      </c>
      <c r="D302" s="122" t="s">
        <v>388</v>
      </c>
      <c r="E302" s="34" t="s">
        <v>51</v>
      </c>
      <c r="F302" s="107">
        <v>1</v>
      </c>
      <c r="G302" s="478" t="s">
        <v>816</v>
      </c>
      <c r="H302" s="479"/>
      <c r="I302" s="479"/>
      <c r="J302" s="480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5" customHeight="1">
      <c r="A303" s="307" t="s">
        <v>791</v>
      </c>
      <c r="B303" s="127" t="s">
        <v>37</v>
      </c>
      <c r="C303" s="127">
        <v>170326</v>
      </c>
      <c r="D303" s="122" t="s">
        <v>390</v>
      </c>
      <c r="E303" s="34" t="s">
        <v>51</v>
      </c>
      <c r="F303" s="107">
        <v>40</v>
      </c>
      <c r="G303" s="478" t="s">
        <v>816</v>
      </c>
      <c r="H303" s="479"/>
      <c r="I303" s="479"/>
      <c r="J303" s="480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5" customHeight="1">
      <c r="A304" s="307" t="s">
        <v>792</v>
      </c>
      <c r="B304" s="127" t="s">
        <v>37</v>
      </c>
      <c r="C304" s="127">
        <v>170326</v>
      </c>
      <c r="D304" s="122" t="s">
        <v>392</v>
      </c>
      <c r="E304" s="34" t="s">
        <v>51</v>
      </c>
      <c r="F304" s="107">
        <v>10</v>
      </c>
      <c r="G304" s="478" t="s">
        <v>816</v>
      </c>
      <c r="H304" s="479"/>
      <c r="I304" s="479"/>
      <c r="J304" s="480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5" customHeight="1">
      <c r="A305" s="307" t="s">
        <v>793</v>
      </c>
      <c r="B305" s="127" t="s">
        <v>37</v>
      </c>
      <c r="C305" s="127">
        <v>170362</v>
      </c>
      <c r="D305" s="122" t="s">
        <v>394</v>
      </c>
      <c r="E305" s="34" t="s">
        <v>51</v>
      </c>
      <c r="F305" s="107">
        <v>10</v>
      </c>
      <c r="G305" s="478" t="s">
        <v>816</v>
      </c>
      <c r="H305" s="479"/>
      <c r="I305" s="479"/>
      <c r="J305" s="480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5" customHeight="1">
      <c r="A306" s="307" t="s">
        <v>794</v>
      </c>
      <c r="B306" s="127" t="s">
        <v>37</v>
      </c>
      <c r="C306" s="127">
        <v>170362</v>
      </c>
      <c r="D306" s="122" t="s">
        <v>395</v>
      </c>
      <c r="E306" s="34" t="s">
        <v>51</v>
      </c>
      <c r="F306" s="107">
        <v>10</v>
      </c>
      <c r="G306" s="478" t="s">
        <v>816</v>
      </c>
      <c r="H306" s="479"/>
      <c r="I306" s="479"/>
      <c r="J306" s="480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5" customHeight="1">
      <c r="A307" s="307" t="s">
        <v>795</v>
      </c>
      <c r="B307" s="127" t="s">
        <v>37</v>
      </c>
      <c r="C307" s="127">
        <v>170362</v>
      </c>
      <c r="D307" s="122" t="s">
        <v>396</v>
      </c>
      <c r="E307" s="34" t="s">
        <v>51</v>
      </c>
      <c r="F307" s="107">
        <v>2</v>
      </c>
      <c r="G307" s="478" t="s">
        <v>816</v>
      </c>
      <c r="H307" s="479"/>
      <c r="I307" s="479"/>
      <c r="J307" s="480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5" customHeight="1">
      <c r="A308" s="307" t="s">
        <v>796</v>
      </c>
      <c r="B308" s="127" t="s">
        <v>37</v>
      </c>
      <c r="C308" s="127">
        <v>170393</v>
      </c>
      <c r="D308" s="122" t="s">
        <v>397</v>
      </c>
      <c r="E308" s="34" t="s">
        <v>51</v>
      </c>
      <c r="F308" s="107">
        <v>1</v>
      </c>
      <c r="G308" s="478" t="s">
        <v>816</v>
      </c>
      <c r="H308" s="479"/>
      <c r="I308" s="479"/>
      <c r="J308" s="480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5" customHeight="1">
      <c r="A309" s="307" t="s">
        <v>797</v>
      </c>
      <c r="B309" s="127" t="s">
        <v>37</v>
      </c>
      <c r="C309" s="127">
        <v>171419</v>
      </c>
      <c r="D309" s="122" t="s">
        <v>398</v>
      </c>
      <c r="E309" s="34" t="s">
        <v>51</v>
      </c>
      <c r="F309" s="107">
        <v>20</v>
      </c>
      <c r="G309" s="478" t="s">
        <v>816</v>
      </c>
      <c r="H309" s="479"/>
      <c r="I309" s="479"/>
      <c r="J309" s="480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5.75" customHeight="1">
      <c r="A310" s="311" t="s">
        <v>798</v>
      </c>
      <c r="B310" s="391"/>
      <c r="C310" s="378"/>
      <c r="D310" s="117" t="s">
        <v>400</v>
      </c>
      <c r="E310" s="118"/>
      <c r="F310" s="119"/>
      <c r="G310" s="478"/>
      <c r="H310" s="479"/>
      <c r="I310" s="479"/>
      <c r="J310" s="480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5.75" customHeight="1">
      <c r="A311" s="309" t="s">
        <v>799</v>
      </c>
      <c r="B311" s="127" t="s">
        <v>37</v>
      </c>
      <c r="C311" s="127">
        <v>170745</v>
      </c>
      <c r="D311" s="122" t="s">
        <v>402</v>
      </c>
      <c r="E311" s="52" t="s">
        <v>62</v>
      </c>
      <c r="F311" s="107">
        <v>100</v>
      </c>
      <c r="G311" s="478" t="s">
        <v>816</v>
      </c>
      <c r="H311" s="479"/>
      <c r="I311" s="479"/>
      <c r="J311" s="480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5.75" customHeight="1">
      <c r="A312" s="309" t="s">
        <v>800</v>
      </c>
      <c r="B312" s="127" t="s">
        <v>37</v>
      </c>
      <c r="C312" s="127">
        <v>170746</v>
      </c>
      <c r="D312" s="122" t="s">
        <v>404</v>
      </c>
      <c r="E312" s="52" t="s">
        <v>62</v>
      </c>
      <c r="F312" s="107">
        <v>50</v>
      </c>
      <c r="G312" s="478" t="s">
        <v>816</v>
      </c>
      <c r="H312" s="479"/>
      <c r="I312" s="479"/>
      <c r="J312" s="480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5.75" customHeight="1">
      <c r="A313" s="309" t="s">
        <v>801</v>
      </c>
      <c r="B313" s="127" t="s">
        <v>37</v>
      </c>
      <c r="C313" s="127">
        <v>170747</v>
      </c>
      <c r="D313" s="122" t="s">
        <v>406</v>
      </c>
      <c r="E313" s="52" t="s">
        <v>62</v>
      </c>
      <c r="F313" s="107">
        <v>20</v>
      </c>
      <c r="G313" s="478" t="s">
        <v>816</v>
      </c>
      <c r="H313" s="479"/>
      <c r="I313" s="479"/>
      <c r="J313" s="480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5.75" customHeight="1">
      <c r="A314" s="309" t="s">
        <v>802</v>
      </c>
      <c r="B314" s="127" t="s">
        <v>37</v>
      </c>
      <c r="C314" s="127">
        <v>180414</v>
      </c>
      <c r="D314" s="122" t="s">
        <v>407</v>
      </c>
      <c r="E314" s="34" t="s">
        <v>51</v>
      </c>
      <c r="F314" s="107">
        <v>3</v>
      </c>
      <c r="G314" s="478" t="s">
        <v>816</v>
      </c>
      <c r="H314" s="479"/>
      <c r="I314" s="479"/>
      <c r="J314" s="480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5.75" customHeight="1">
      <c r="A315" s="309" t="s">
        <v>803</v>
      </c>
      <c r="B315" s="127" t="s">
        <v>37</v>
      </c>
      <c r="C315" s="127">
        <v>180680</v>
      </c>
      <c r="D315" s="122" t="s">
        <v>408</v>
      </c>
      <c r="E315" s="34" t="s">
        <v>51</v>
      </c>
      <c r="F315" s="107">
        <v>6</v>
      </c>
      <c r="G315" s="478" t="s">
        <v>816</v>
      </c>
      <c r="H315" s="479"/>
      <c r="I315" s="479"/>
      <c r="J315" s="480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5.75" customHeight="1">
      <c r="A316" s="309" t="s">
        <v>804</v>
      </c>
      <c r="B316" s="127" t="s">
        <v>37</v>
      </c>
      <c r="C316" s="127">
        <v>180678</v>
      </c>
      <c r="D316" s="122" t="s">
        <v>409</v>
      </c>
      <c r="E316" s="34" t="s">
        <v>51</v>
      </c>
      <c r="F316" s="107">
        <v>5</v>
      </c>
      <c r="G316" s="478" t="s">
        <v>816</v>
      </c>
      <c r="H316" s="479"/>
      <c r="I316" s="479"/>
      <c r="J316" s="480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5.75" customHeight="1">
      <c r="A317" s="311" t="s">
        <v>805</v>
      </c>
      <c r="B317" s="391"/>
      <c r="C317" s="378"/>
      <c r="D317" s="117" t="s">
        <v>411</v>
      </c>
      <c r="E317" s="118"/>
      <c r="F317" s="119"/>
      <c r="G317" s="478"/>
      <c r="H317" s="479"/>
      <c r="I317" s="479"/>
      <c r="J317" s="480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5.75" customHeight="1">
      <c r="A318" s="309" t="s">
        <v>806</v>
      </c>
      <c r="B318" s="127" t="s">
        <v>37</v>
      </c>
      <c r="C318" s="127">
        <v>171273</v>
      </c>
      <c r="D318" s="122" t="s">
        <v>413</v>
      </c>
      <c r="E318" s="52" t="s">
        <v>62</v>
      </c>
      <c r="F318" s="107">
        <v>7</v>
      </c>
      <c r="G318" s="478" t="s">
        <v>816</v>
      </c>
      <c r="H318" s="479"/>
      <c r="I318" s="479"/>
      <c r="J318" s="480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5.75" customHeight="1">
      <c r="A319" s="309" t="s">
        <v>807</v>
      </c>
      <c r="B319" s="127" t="s">
        <v>37</v>
      </c>
      <c r="C319" s="127">
        <v>170876</v>
      </c>
      <c r="D319" s="122" t="s">
        <v>414</v>
      </c>
      <c r="E319" s="34" t="s">
        <v>51</v>
      </c>
      <c r="F319" s="107">
        <v>1</v>
      </c>
      <c r="G319" s="478" t="s">
        <v>816</v>
      </c>
      <c r="H319" s="479"/>
      <c r="I319" s="479"/>
      <c r="J319" s="480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5.75" customHeight="1">
      <c r="A320" s="309" t="s">
        <v>808</v>
      </c>
      <c r="B320" s="52" t="s">
        <v>37</v>
      </c>
      <c r="C320" s="34">
        <v>171164</v>
      </c>
      <c r="D320" s="122" t="s">
        <v>415</v>
      </c>
      <c r="E320" s="34" t="s">
        <v>51</v>
      </c>
      <c r="F320" s="107">
        <v>3</v>
      </c>
      <c r="G320" s="478" t="s">
        <v>816</v>
      </c>
      <c r="H320" s="479"/>
      <c r="I320" s="479"/>
      <c r="J320" s="480"/>
      <c r="K320" s="124"/>
      <c r="L320" s="125"/>
      <c r="M320" s="125"/>
      <c r="N320" s="125"/>
      <c r="O320" s="125"/>
      <c r="P320" s="125"/>
      <c r="Q320" s="125"/>
      <c r="R320" s="126"/>
      <c r="S320" s="126"/>
      <c r="T320" s="125"/>
      <c r="U320" s="125"/>
      <c r="V320" s="125"/>
      <c r="W320" s="125"/>
      <c r="X320" s="125"/>
      <c r="Y320" s="125"/>
      <c r="Z320" s="125"/>
    </row>
    <row r="321" spans="1:26" ht="15.75" customHeight="1">
      <c r="A321" s="309" t="s">
        <v>809</v>
      </c>
      <c r="B321" s="52" t="s">
        <v>37</v>
      </c>
      <c r="C321" s="34">
        <v>171299</v>
      </c>
      <c r="D321" s="122" t="s">
        <v>416</v>
      </c>
      <c r="E321" s="34" t="s">
        <v>417</v>
      </c>
      <c r="F321" s="107">
        <v>3</v>
      </c>
      <c r="G321" s="478" t="s">
        <v>816</v>
      </c>
      <c r="H321" s="479"/>
      <c r="I321" s="479"/>
      <c r="J321" s="480"/>
      <c r="K321" s="124"/>
      <c r="L321" s="125"/>
      <c r="M321" s="125"/>
      <c r="N321" s="125"/>
      <c r="O321" s="125"/>
      <c r="P321" s="125"/>
      <c r="Q321" s="125"/>
      <c r="R321" s="126"/>
      <c r="S321" s="126"/>
      <c r="T321" s="125"/>
      <c r="U321" s="125"/>
      <c r="V321" s="125"/>
      <c r="W321" s="125"/>
      <c r="X321" s="125"/>
      <c r="Y321" s="125"/>
      <c r="Z321" s="125"/>
    </row>
    <row r="322" spans="1:26" ht="15.75" customHeight="1">
      <c r="A322" s="46">
        <v>14</v>
      </c>
      <c r="B322" s="46"/>
      <c r="C322" s="46"/>
      <c r="D322" s="47" t="s">
        <v>418</v>
      </c>
      <c r="E322" s="48"/>
      <c r="F322" s="49"/>
      <c r="G322" s="97"/>
      <c r="H322" s="97"/>
      <c r="I322" s="30"/>
      <c r="J322" s="31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309" t="s">
        <v>810</v>
      </c>
      <c r="B323" s="392" t="s">
        <v>420</v>
      </c>
      <c r="C323" s="375"/>
      <c r="D323" s="122" t="s">
        <v>421</v>
      </c>
      <c r="E323" s="34" t="s">
        <v>379</v>
      </c>
      <c r="F323" s="107">
        <v>1</v>
      </c>
      <c r="G323" s="478" t="s">
        <v>817</v>
      </c>
      <c r="H323" s="479"/>
      <c r="I323" s="479"/>
      <c r="J323" s="480"/>
      <c r="K323" s="124"/>
      <c r="L323" s="125"/>
      <c r="M323" s="125"/>
      <c r="N323" s="125"/>
      <c r="O323" s="125"/>
      <c r="P323" s="125"/>
      <c r="Q323" s="125"/>
      <c r="R323" s="126"/>
      <c r="S323" s="126"/>
      <c r="T323" s="125"/>
      <c r="U323" s="125"/>
      <c r="V323" s="125"/>
      <c r="W323" s="125"/>
      <c r="X323" s="125"/>
      <c r="Y323" s="125"/>
      <c r="Z323" s="125"/>
    </row>
    <row r="324" spans="1:26" ht="15.75" customHeight="1">
      <c r="A324" s="22"/>
      <c r="B324" s="22"/>
      <c r="C324" s="22"/>
      <c r="D324" s="22"/>
      <c r="E324" s="22"/>
      <c r="F324" s="22"/>
      <c r="G324" s="77"/>
      <c r="H324" s="77"/>
      <c r="I324" s="77"/>
      <c r="J324" s="129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22"/>
      <c r="B325" s="22"/>
      <c r="C325" s="22"/>
      <c r="D325" s="22"/>
      <c r="E325" s="22"/>
      <c r="F325" s="22"/>
      <c r="G325" s="77"/>
      <c r="H325" s="77"/>
      <c r="I325" s="77"/>
      <c r="J325" s="129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22"/>
      <c r="B326" s="22"/>
      <c r="C326" s="22"/>
      <c r="D326" s="22"/>
      <c r="E326" s="22"/>
      <c r="F326" s="22"/>
      <c r="G326" s="77"/>
      <c r="H326" s="77"/>
      <c r="I326" s="77"/>
      <c r="J326" s="129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22"/>
      <c r="B327" s="22"/>
      <c r="C327" s="22"/>
      <c r="D327" s="22"/>
      <c r="E327" s="22"/>
      <c r="F327" s="22"/>
      <c r="G327" s="77"/>
      <c r="H327" s="77"/>
      <c r="I327" s="77"/>
      <c r="J327" s="129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22"/>
      <c r="B328" s="22"/>
      <c r="C328" s="22"/>
      <c r="D328" s="22"/>
      <c r="E328" s="22"/>
      <c r="F328" s="22"/>
      <c r="G328" s="77"/>
      <c r="H328" s="77"/>
      <c r="I328" s="77"/>
      <c r="J328" s="129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22"/>
      <c r="B329" s="22"/>
      <c r="C329" s="22"/>
      <c r="D329" s="22"/>
      <c r="E329" s="22"/>
      <c r="F329" s="22"/>
      <c r="G329" s="77"/>
      <c r="H329" s="77"/>
      <c r="I329" s="77"/>
      <c r="J329" s="129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22"/>
      <c r="B330" s="22"/>
      <c r="C330" s="22"/>
      <c r="D330" s="22"/>
      <c r="E330" s="22"/>
      <c r="F330" s="22"/>
      <c r="G330" s="77"/>
      <c r="H330" s="77"/>
      <c r="I330" s="77"/>
      <c r="J330" s="129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22"/>
      <c r="B331" s="22"/>
      <c r="C331" s="22"/>
      <c r="D331" s="22"/>
      <c r="E331" s="22"/>
      <c r="F331" s="22"/>
      <c r="G331" s="77"/>
      <c r="H331" s="77"/>
      <c r="I331" s="77"/>
      <c r="J331" s="129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22"/>
      <c r="B332" s="22"/>
      <c r="C332" s="22"/>
      <c r="D332" s="22"/>
      <c r="E332" s="22"/>
      <c r="F332" s="22"/>
      <c r="G332" s="77"/>
      <c r="H332" s="77"/>
      <c r="I332" s="77"/>
      <c r="J332" s="129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22"/>
      <c r="B333" s="22"/>
      <c r="C333" s="22"/>
      <c r="D333" s="22"/>
      <c r="E333" s="22"/>
      <c r="F333" s="22"/>
      <c r="G333" s="77"/>
      <c r="H333" s="77"/>
      <c r="I333" s="77"/>
      <c r="J333" s="129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22"/>
      <c r="B334" s="22"/>
      <c r="C334" s="22"/>
      <c r="D334" s="22"/>
      <c r="E334" s="22"/>
      <c r="F334" s="22"/>
      <c r="G334" s="77"/>
      <c r="H334" s="77"/>
      <c r="I334" s="77"/>
      <c r="J334" s="129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22"/>
      <c r="B335" s="22"/>
      <c r="C335" s="22"/>
      <c r="D335" s="22"/>
      <c r="E335" s="22"/>
      <c r="F335" s="22"/>
      <c r="G335" s="77"/>
      <c r="H335" s="77"/>
      <c r="I335" s="77"/>
      <c r="J335" s="129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22"/>
      <c r="B336" s="22"/>
      <c r="C336" s="22"/>
      <c r="D336" s="22"/>
      <c r="E336" s="22"/>
      <c r="F336" s="22"/>
      <c r="G336" s="77"/>
      <c r="H336" s="77"/>
      <c r="I336" s="77"/>
      <c r="J336" s="129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22"/>
      <c r="B337" s="22"/>
      <c r="C337" s="22"/>
      <c r="D337" s="22"/>
      <c r="E337" s="22"/>
      <c r="F337" s="22"/>
      <c r="G337" s="77"/>
      <c r="H337" s="77"/>
      <c r="I337" s="77"/>
      <c r="J337" s="129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22"/>
      <c r="B338" s="22"/>
      <c r="C338" s="22"/>
      <c r="D338" s="22"/>
      <c r="E338" s="22"/>
      <c r="F338" s="22"/>
      <c r="G338" s="77"/>
      <c r="H338" s="77"/>
      <c r="I338" s="77"/>
      <c r="J338" s="129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22"/>
      <c r="B339" s="22"/>
      <c r="C339" s="22"/>
      <c r="D339" s="22"/>
      <c r="E339" s="22"/>
      <c r="F339" s="22"/>
      <c r="G339" s="77"/>
      <c r="H339" s="77"/>
      <c r="I339" s="77"/>
      <c r="J339" s="129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22"/>
      <c r="B340" s="22"/>
      <c r="C340" s="22"/>
      <c r="D340" s="22"/>
      <c r="E340" s="22"/>
      <c r="F340" s="22"/>
      <c r="G340" s="77"/>
      <c r="H340" s="77"/>
      <c r="I340" s="77"/>
      <c r="J340" s="129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22"/>
      <c r="B341" s="22"/>
      <c r="C341" s="22"/>
      <c r="D341" s="22"/>
      <c r="E341" s="22"/>
      <c r="F341" s="22"/>
      <c r="G341" s="77"/>
      <c r="H341" s="77"/>
      <c r="I341" s="77"/>
      <c r="J341" s="129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22"/>
      <c r="B342" s="22"/>
      <c r="C342" s="22"/>
      <c r="D342" s="22"/>
      <c r="E342" s="22"/>
      <c r="F342" s="22"/>
      <c r="G342" s="77"/>
      <c r="H342" s="77"/>
      <c r="I342" s="77"/>
      <c r="J342" s="129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22"/>
      <c r="B343" s="22"/>
      <c r="C343" s="22"/>
      <c r="D343" s="22"/>
      <c r="E343" s="22"/>
      <c r="F343" s="22"/>
      <c r="G343" s="77"/>
      <c r="H343" s="77"/>
      <c r="I343" s="77"/>
      <c r="J343" s="129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22"/>
      <c r="B344" s="22"/>
      <c r="C344" s="22"/>
      <c r="D344" s="22"/>
      <c r="E344" s="22"/>
      <c r="F344" s="22"/>
      <c r="G344" s="77"/>
      <c r="H344" s="77"/>
      <c r="I344" s="77"/>
      <c r="J344" s="129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22"/>
      <c r="B345" s="22"/>
      <c r="C345" s="22"/>
      <c r="D345" s="22"/>
      <c r="E345" s="22"/>
      <c r="F345" s="22"/>
      <c r="G345" s="77"/>
      <c r="H345" s="77"/>
      <c r="I345" s="77"/>
      <c r="J345" s="129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22"/>
      <c r="B346" s="22"/>
      <c r="C346" s="22"/>
      <c r="D346" s="22"/>
      <c r="E346" s="22"/>
      <c r="F346" s="22"/>
      <c r="G346" s="77"/>
      <c r="H346" s="77"/>
      <c r="I346" s="77"/>
      <c r="J346" s="129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22"/>
      <c r="B347" s="22"/>
      <c r="C347" s="22"/>
      <c r="D347" s="22"/>
      <c r="E347" s="22"/>
      <c r="F347" s="22"/>
      <c r="G347" s="77"/>
      <c r="H347" s="77"/>
      <c r="I347" s="77"/>
      <c r="J347" s="129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22"/>
      <c r="B348" s="22"/>
      <c r="C348" s="22"/>
      <c r="D348" s="22"/>
      <c r="E348" s="22"/>
      <c r="F348" s="22"/>
      <c r="G348" s="77"/>
      <c r="H348" s="77"/>
      <c r="I348" s="77"/>
      <c r="J348" s="129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22"/>
      <c r="B349" s="22"/>
      <c r="C349" s="22"/>
      <c r="D349" s="22"/>
      <c r="E349" s="22"/>
      <c r="F349" s="22"/>
      <c r="G349" s="77"/>
      <c r="H349" s="77"/>
      <c r="I349" s="77"/>
      <c r="J349" s="129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22"/>
      <c r="B350" s="22"/>
      <c r="C350" s="22"/>
      <c r="D350" s="22"/>
      <c r="E350" s="22"/>
      <c r="F350" s="22"/>
      <c r="G350" s="77"/>
      <c r="H350" s="77"/>
      <c r="I350" s="77"/>
      <c r="J350" s="129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22"/>
      <c r="B351" s="22"/>
      <c r="C351" s="22"/>
      <c r="D351" s="22"/>
      <c r="E351" s="22"/>
      <c r="F351" s="22"/>
      <c r="G351" s="77"/>
      <c r="H351" s="77"/>
      <c r="I351" s="77"/>
      <c r="J351" s="129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22"/>
      <c r="B352" s="22"/>
      <c r="C352" s="22"/>
      <c r="D352" s="22"/>
      <c r="E352" s="22"/>
      <c r="F352" s="22"/>
      <c r="G352" s="77"/>
      <c r="H352" s="77"/>
      <c r="I352" s="77"/>
      <c r="J352" s="129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22"/>
      <c r="B353" s="22"/>
      <c r="C353" s="22"/>
      <c r="D353" s="22"/>
      <c r="E353" s="22"/>
      <c r="F353" s="22"/>
      <c r="G353" s="77"/>
      <c r="H353" s="77"/>
      <c r="I353" s="77"/>
      <c r="J353" s="129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22"/>
      <c r="B354" s="22"/>
      <c r="C354" s="22"/>
      <c r="D354" s="22"/>
      <c r="E354" s="22"/>
      <c r="F354" s="22"/>
      <c r="G354" s="77"/>
      <c r="H354" s="77"/>
      <c r="I354" s="77"/>
      <c r="J354" s="129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22"/>
      <c r="B355" s="22"/>
      <c r="C355" s="22"/>
      <c r="D355" s="22"/>
      <c r="E355" s="22"/>
      <c r="F355" s="22"/>
      <c r="G355" s="77"/>
      <c r="H355" s="77"/>
      <c r="I355" s="77"/>
      <c r="J355" s="129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22"/>
      <c r="B356" s="22"/>
      <c r="C356" s="22"/>
      <c r="D356" s="22"/>
      <c r="E356" s="22"/>
      <c r="F356" s="22"/>
      <c r="G356" s="77"/>
      <c r="H356" s="77"/>
      <c r="I356" s="77"/>
      <c r="J356" s="129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22"/>
      <c r="B357" s="22"/>
      <c r="C357" s="22"/>
      <c r="D357" s="22"/>
      <c r="E357" s="22"/>
      <c r="F357" s="22"/>
      <c r="G357" s="77"/>
      <c r="H357" s="77"/>
      <c r="I357" s="77"/>
      <c r="J357" s="129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22"/>
      <c r="B358" s="22"/>
      <c r="C358" s="22"/>
      <c r="D358" s="22"/>
      <c r="E358" s="22"/>
      <c r="F358" s="22"/>
      <c r="G358" s="77"/>
      <c r="H358" s="77"/>
      <c r="I358" s="77"/>
      <c r="J358" s="129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22"/>
      <c r="B359" s="22"/>
      <c r="C359" s="22"/>
      <c r="D359" s="22"/>
      <c r="E359" s="22"/>
      <c r="F359" s="22"/>
      <c r="G359" s="77"/>
      <c r="H359" s="77"/>
      <c r="I359" s="77"/>
      <c r="J359" s="129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22"/>
      <c r="B360" s="22"/>
      <c r="C360" s="22"/>
      <c r="D360" s="22"/>
      <c r="E360" s="22"/>
      <c r="F360" s="22"/>
      <c r="G360" s="77"/>
      <c r="H360" s="77"/>
      <c r="I360" s="77"/>
      <c r="J360" s="129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22"/>
      <c r="B361" s="22"/>
      <c r="C361" s="22"/>
      <c r="D361" s="22"/>
      <c r="E361" s="22"/>
      <c r="F361" s="22"/>
      <c r="G361" s="77"/>
      <c r="H361" s="77"/>
      <c r="I361" s="77"/>
      <c r="J361" s="129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22"/>
      <c r="B362" s="22"/>
      <c r="C362" s="22"/>
      <c r="D362" s="22"/>
      <c r="E362" s="22"/>
      <c r="F362" s="22"/>
      <c r="G362" s="77"/>
      <c r="H362" s="77"/>
      <c r="I362" s="77"/>
      <c r="J362" s="129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22"/>
      <c r="B363" s="22"/>
      <c r="C363" s="22"/>
      <c r="D363" s="22"/>
      <c r="E363" s="22"/>
      <c r="F363" s="22"/>
      <c r="G363" s="77"/>
      <c r="H363" s="77"/>
      <c r="I363" s="77"/>
      <c r="J363" s="129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22"/>
      <c r="B364" s="22"/>
      <c r="C364" s="22"/>
      <c r="D364" s="22"/>
      <c r="E364" s="22"/>
      <c r="F364" s="22"/>
      <c r="G364" s="77"/>
      <c r="H364" s="77"/>
      <c r="I364" s="77"/>
      <c r="J364" s="129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22"/>
      <c r="B365" s="22"/>
      <c r="C365" s="22"/>
      <c r="D365" s="22"/>
      <c r="E365" s="22"/>
      <c r="F365" s="22"/>
      <c r="G365" s="77"/>
      <c r="H365" s="77"/>
      <c r="I365" s="77"/>
      <c r="J365" s="129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22"/>
      <c r="B366" s="22"/>
      <c r="C366" s="22"/>
      <c r="D366" s="22"/>
      <c r="E366" s="22"/>
      <c r="F366" s="22"/>
      <c r="G366" s="77"/>
      <c r="H366" s="77"/>
      <c r="I366" s="77"/>
      <c r="J366" s="129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22"/>
      <c r="B367" s="22"/>
      <c r="C367" s="22"/>
      <c r="D367" s="22"/>
      <c r="E367" s="22"/>
      <c r="F367" s="22"/>
      <c r="G367" s="77"/>
      <c r="H367" s="77"/>
      <c r="I367" s="77"/>
      <c r="J367" s="129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22"/>
      <c r="B368" s="22"/>
      <c r="C368" s="22"/>
      <c r="D368" s="22"/>
      <c r="E368" s="22"/>
      <c r="F368" s="22"/>
      <c r="G368" s="77"/>
      <c r="H368" s="77"/>
      <c r="I368" s="77"/>
      <c r="J368" s="129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22"/>
      <c r="B369" s="22"/>
      <c r="C369" s="22"/>
      <c r="D369" s="22"/>
      <c r="E369" s="22"/>
      <c r="F369" s="22"/>
      <c r="G369" s="77"/>
      <c r="H369" s="77"/>
      <c r="I369" s="77"/>
      <c r="J369" s="129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22"/>
      <c r="B370" s="22"/>
      <c r="C370" s="22"/>
      <c r="D370" s="22"/>
      <c r="E370" s="22"/>
      <c r="F370" s="22"/>
      <c r="G370" s="77"/>
      <c r="H370" s="77"/>
      <c r="I370" s="77"/>
      <c r="J370" s="129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22"/>
      <c r="B371" s="22"/>
      <c r="C371" s="22"/>
      <c r="D371" s="22"/>
      <c r="E371" s="22"/>
      <c r="F371" s="22"/>
      <c r="G371" s="77"/>
      <c r="H371" s="77"/>
      <c r="I371" s="77"/>
      <c r="J371" s="129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22"/>
      <c r="B372" s="22"/>
      <c r="C372" s="22"/>
      <c r="D372" s="22"/>
      <c r="E372" s="22"/>
      <c r="F372" s="22"/>
      <c r="G372" s="77"/>
      <c r="H372" s="77"/>
      <c r="I372" s="77"/>
      <c r="J372" s="129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22"/>
      <c r="B373" s="22"/>
      <c r="C373" s="22"/>
      <c r="D373" s="22"/>
      <c r="E373" s="22"/>
      <c r="F373" s="22"/>
      <c r="G373" s="77"/>
      <c r="H373" s="77"/>
      <c r="I373" s="77"/>
      <c r="J373" s="129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22"/>
      <c r="B374" s="22"/>
      <c r="C374" s="22"/>
      <c r="D374" s="22"/>
      <c r="E374" s="22"/>
      <c r="F374" s="22"/>
      <c r="G374" s="77"/>
      <c r="H374" s="77"/>
      <c r="I374" s="77"/>
      <c r="J374" s="129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22"/>
      <c r="B375" s="22"/>
      <c r="C375" s="22"/>
      <c r="D375" s="22"/>
      <c r="E375" s="22"/>
      <c r="F375" s="22"/>
      <c r="G375" s="77"/>
      <c r="H375" s="77"/>
      <c r="I375" s="77"/>
      <c r="J375" s="129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22"/>
      <c r="B376" s="22"/>
      <c r="C376" s="22"/>
      <c r="D376" s="22"/>
      <c r="E376" s="22"/>
      <c r="F376" s="22"/>
      <c r="G376" s="77"/>
      <c r="H376" s="77"/>
      <c r="I376" s="77"/>
      <c r="J376" s="129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22"/>
      <c r="B377" s="22"/>
      <c r="C377" s="22"/>
      <c r="D377" s="22"/>
      <c r="E377" s="22"/>
      <c r="F377" s="22"/>
      <c r="G377" s="77"/>
      <c r="H377" s="77"/>
      <c r="I377" s="77"/>
      <c r="J377" s="129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22"/>
      <c r="B378" s="22"/>
      <c r="C378" s="22"/>
      <c r="D378" s="22"/>
      <c r="E378" s="22"/>
      <c r="F378" s="22"/>
      <c r="G378" s="77"/>
      <c r="H378" s="77"/>
      <c r="I378" s="77"/>
      <c r="J378" s="129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22"/>
      <c r="B379" s="22"/>
      <c r="C379" s="22"/>
      <c r="D379" s="22"/>
      <c r="E379" s="22"/>
      <c r="F379" s="22"/>
      <c r="G379" s="77"/>
      <c r="H379" s="77"/>
      <c r="I379" s="77"/>
      <c r="J379" s="129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22"/>
      <c r="B380" s="22"/>
      <c r="C380" s="22"/>
      <c r="D380" s="22"/>
      <c r="E380" s="22"/>
      <c r="F380" s="22"/>
      <c r="G380" s="77"/>
      <c r="H380" s="77"/>
      <c r="I380" s="77"/>
      <c r="J380" s="129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22"/>
      <c r="B381" s="22"/>
      <c r="C381" s="22"/>
      <c r="D381" s="22"/>
      <c r="E381" s="22"/>
      <c r="F381" s="22"/>
      <c r="G381" s="77"/>
      <c r="H381" s="77"/>
      <c r="I381" s="77"/>
      <c r="J381" s="129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22"/>
      <c r="B382" s="22"/>
      <c r="C382" s="22"/>
      <c r="D382" s="22"/>
      <c r="E382" s="22"/>
      <c r="F382" s="22"/>
      <c r="G382" s="77"/>
      <c r="H382" s="77"/>
      <c r="I382" s="77"/>
      <c r="J382" s="129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22"/>
      <c r="B383" s="22"/>
      <c r="C383" s="22"/>
      <c r="D383" s="22"/>
      <c r="E383" s="22"/>
      <c r="F383" s="22"/>
      <c r="G383" s="77"/>
      <c r="H383" s="77"/>
      <c r="I383" s="77"/>
      <c r="J383" s="129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22"/>
      <c r="B384" s="22"/>
      <c r="C384" s="22"/>
      <c r="D384" s="22"/>
      <c r="E384" s="22"/>
      <c r="F384" s="22"/>
      <c r="G384" s="77"/>
      <c r="H384" s="77"/>
      <c r="I384" s="77"/>
      <c r="J384" s="129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22"/>
      <c r="B385" s="22"/>
      <c r="C385" s="22"/>
      <c r="D385" s="22"/>
      <c r="E385" s="22"/>
      <c r="F385" s="22"/>
      <c r="G385" s="77"/>
      <c r="H385" s="77"/>
      <c r="I385" s="77"/>
      <c r="J385" s="129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22"/>
      <c r="B386" s="22"/>
      <c r="C386" s="22"/>
      <c r="D386" s="22"/>
      <c r="E386" s="22"/>
      <c r="F386" s="22"/>
      <c r="G386" s="77"/>
      <c r="H386" s="77"/>
      <c r="I386" s="77"/>
      <c r="J386" s="129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22"/>
      <c r="B387" s="22"/>
      <c r="C387" s="22"/>
      <c r="D387" s="22"/>
      <c r="E387" s="22"/>
      <c r="F387" s="22"/>
      <c r="G387" s="77"/>
      <c r="H387" s="77"/>
      <c r="I387" s="77"/>
      <c r="J387" s="129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22"/>
      <c r="B388" s="22"/>
      <c r="C388" s="22"/>
      <c r="D388" s="22"/>
      <c r="E388" s="22"/>
      <c r="F388" s="22"/>
      <c r="G388" s="77"/>
      <c r="H388" s="77"/>
      <c r="I388" s="77"/>
      <c r="J388" s="129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22"/>
      <c r="B389" s="22"/>
      <c r="C389" s="22"/>
      <c r="D389" s="22"/>
      <c r="E389" s="22"/>
      <c r="F389" s="22"/>
      <c r="G389" s="77"/>
      <c r="H389" s="77"/>
      <c r="I389" s="77"/>
      <c r="J389" s="129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22"/>
      <c r="B390" s="22"/>
      <c r="C390" s="22"/>
      <c r="D390" s="22"/>
      <c r="E390" s="22"/>
      <c r="F390" s="22"/>
      <c r="G390" s="77"/>
      <c r="H390" s="77"/>
      <c r="I390" s="77"/>
      <c r="J390" s="129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22"/>
      <c r="B391" s="22"/>
      <c r="C391" s="22"/>
      <c r="D391" s="22"/>
      <c r="E391" s="22"/>
      <c r="F391" s="22"/>
      <c r="G391" s="77"/>
      <c r="H391" s="77"/>
      <c r="I391" s="77"/>
      <c r="J391" s="129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22"/>
      <c r="B392" s="22"/>
      <c r="C392" s="22"/>
      <c r="D392" s="22"/>
      <c r="E392" s="22"/>
      <c r="F392" s="22"/>
      <c r="G392" s="77"/>
      <c r="H392" s="77"/>
      <c r="I392" s="77"/>
      <c r="J392" s="129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22"/>
      <c r="B393" s="22"/>
      <c r="C393" s="22"/>
      <c r="D393" s="22"/>
      <c r="E393" s="22"/>
      <c r="F393" s="22"/>
      <c r="G393" s="77"/>
      <c r="H393" s="77"/>
      <c r="I393" s="77"/>
      <c r="J393" s="129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22"/>
      <c r="B394" s="22"/>
      <c r="C394" s="22"/>
      <c r="D394" s="22"/>
      <c r="E394" s="22"/>
      <c r="F394" s="22"/>
      <c r="G394" s="77"/>
      <c r="H394" s="77"/>
      <c r="I394" s="77"/>
      <c r="J394" s="129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22"/>
      <c r="B395" s="22"/>
      <c r="C395" s="22"/>
      <c r="D395" s="22"/>
      <c r="E395" s="22"/>
      <c r="F395" s="22"/>
      <c r="G395" s="77"/>
      <c r="H395" s="77"/>
      <c r="I395" s="77"/>
      <c r="J395" s="129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22"/>
      <c r="B396" s="22"/>
      <c r="C396" s="22"/>
      <c r="D396" s="22"/>
      <c r="E396" s="22"/>
      <c r="F396" s="22"/>
      <c r="G396" s="77"/>
      <c r="H396" s="77"/>
      <c r="I396" s="77"/>
      <c r="J396" s="129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22"/>
      <c r="B397" s="22"/>
      <c r="C397" s="22"/>
      <c r="D397" s="22"/>
      <c r="E397" s="22"/>
      <c r="F397" s="22"/>
      <c r="G397" s="77"/>
      <c r="H397" s="77"/>
      <c r="I397" s="77"/>
      <c r="J397" s="129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22"/>
      <c r="B398" s="22"/>
      <c r="C398" s="22"/>
      <c r="D398" s="22"/>
      <c r="E398" s="22"/>
      <c r="F398" s="22"/>
      <c r="G398" s="77"/>
      <c r="H398" s="77"/>
      <c r="I398" s="77"/>
      <c r="J398" s="129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22"/>
      <c r="B399" s="22"/>
      <c r="C399" s="22"/>
      <c r="D399" s="22"/>
      <c r="E399" s="22"/>
      <c r="F399" s="22"/>
      <c r="G399" s="77"/>
      <c r="H399" s="77"/>
      <c r="I399" s="77"/>
      <c r="J399" s="129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22"/>
      <c r="B400" s="22"/>
      <c r="C400" s="22"/>
      <c r="D400" s="22"/>
      <c r="E400" s="22"/>
      <c r="F400" s="22"/>
      <c r="G400" s="77"/>
      <c r="H400" s="77"/>
      <c r="I400" s="77"/>
      <c r="J400" s="129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22"/>
      <c r="B401" s="22"/>
      <c r="C401" s="22"/>
      <c r="D401" s="22"/>
      <c r="E401" s="22"/>
      <c r="F401" s="22"/>
      <c r="G401" s="77"/>
      <c r="H401" s="77"/>
      <c r="I401" s="77"/>
      <c r="J401" s="129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22"/>
      <c r="B402" s="22"/>
      <c r="C402" s="22"/>
      <c r="D402" s="22"/>
      <c r="E402" s="22"/>
      <c r="F402" s="22"/>
      <c r="G402" s="77"/>
      <c r="H402" s="77"/>
      <c r="I402" s="77"/>
      <c r="J402" s="129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22"/>
      <c r="B403" s="22"/>
      <c r="C403" s="22"/>
      <c r="D403" s="22"/>
      <c r="E403" s="22"/>
      <c r="F403" s="22"/>
      <c r="G403" s="77"/>
      <c r="H403" s="77"/>
      <c r="I403" s="77"/>
      <c r="J403" s="129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22"/>
      <c r="B404" s="22"/>
      <c r="C404" s="22"/>
      <c r="D404" s="22"/>
      <c r="E404" s="22"/>
      <c r="F404" s="22"/>
      <c r="G404" s="77"/>
      <c r="H404" s="77"/>
      <c r="I404" s="77"/>
      <c r="J404" s="129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22"/>
      <c r="B405" s="22"/>
      <c r="C405" s="22"/>
      <c r="D405" s="22"/>
      <c r="E405" s="22"/>
      <c r="F405" s="22"/>
      <c r="G405" s="77"/>
      <c r="H405" s="77"/>
      <c r="I405" s="77"/>
      <c r="J405" s="129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22"/>
      <c r="B406" s="22"/>
      <c r="C406" s="22"/>
      <c r="D406" s="22"/>
      <c r="E406" s="22"/>
      <c r="F406" s="22"/>
      <c r="G406" s="77"/>
      <c r="H406" s="77"/>
      <c r="I406" s="77"/>
      <c r="J406" s="129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22"/>
      <c r="B407" s="22"/>
      <c r="C407" s="22"/>
      <c r="D407" s="22"/>
      <c r="E407" s="22"/>
      <c r="F407" s="22"/>
      <c r="G407" s="77"/>
      <c r="H407" s="77"/>
      <c r="I407" s="77"/>
      <c r="J407" s="129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22"/>
      <c r="B408" s="22"/>
      <c r="C408" s="22"/>
      <c r="D408" s="22"/>
      <c r="E408" s="22"/>
      <c r="F408" s="22"/>
      <c r="G408" s="77"/>
      <c r="H408" s="77"/>
      <c r="I408" s="77"/>
      <c r="J408" s="129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22"/>
      <c r="B409" s="22"/>
      <c r="C409" s="22"/>
      <c r="D409" s="22"/>
      <c r="E409" s="22"/>
      <c r="F409" s="22"/>
      <c r="G409" s="77"/>
      <c r="H409" s="77"/>
      <c r="I409" s="77"/>
      <c r="J409" s="129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22"/>
      <c r="B410" s="22"/>
      <c r="C410" s="22"/>
      <c r="D410" s="22"/>
      <c r="E410" s="22"/>
      <c r="F410" s="22"/>
      <c r="G410" s="77"/>
      <c r="H410" s="77"/>
      <c r="I410" s="77"/>
      <c r="J410" s="129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22"/>
      <c r="B411" s="22"/>
      <c r="C411" s="22"/>
      <c r="D411" s="22"/>
      <c r="E411" s="22"/>
      <c r="F411" s="22"/>
      <c r="G411" s="77"/>
      <c r="H411" s="77"/>
      <c r="I411" s="77"/>
      <c r="J411" s="129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22"/>
      <c r="B412" s="22"/>
      <c r="C412" s="22"/>
      <c r="D412" s="22"/>
      <c r="E412" s="22"/>
      <c r="F412" s="22"/>
      <c r="G412" s="77"/>
      <c r="H412" s="77"/>
      <c r="I412" s="77"/>
      <c r="J412" s="129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22"/>
      <c r="B413" s="22"/>
      <c r="C413" s="22"/>
      <c r="D413" s="22"/>
      <c r="E413" s="22"/>
      <c r="F413" s="22"/>
      <c r="G413" s="77"/>
      <c r="H413" s="77"/>
      <c r="I413" s="77"/>
      <c r="J413" s="129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22"/>
      <c r="B414" s="22"/>
      <c r="C414" s="22"/>
      <c r="D414" s="22"/>
      <c r="E414" s="22"/>
      <c r="F414" s="22"/>
      <c r="G414" s="77"/>
      <c r="H414" s="77"/>
      <c r="I414" s="77"/>
      <c r="J414" s="129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22"/>
      <c r="B415" s="22"/>
      <c r="C415" s="22"/>
      <c r="D415" s="22"/>
      <c r="E415" s="22"/>
      <c r="F415" s="22"/>
      <c r="G415" s="77"/>
      <c r="H415" s="77"/>
      <c r="I415" s="77"/>
      <c r="J415" s="129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22"/>
      <c r="B416" s="22"/>
      <c r="C416" s="22"/>
      <c r="D416" s="22"/>
      <c r="E416" s="22"/>
      <c r="F416" s="22"/>
      <c r="G416" s="77"/>
      <c r="H416" s="77"/>
      <c r="I416" s="77"/>
      <c r="J416" s="129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22"/>
      <c r="B417" s="22"/>
      <c r="C417" s="22"/>
      <c r="D417" s="22"/>
      <c r="E417" s="22"/>
      <c r="F417" s="22"/>
      <c r="G417" s="77"/>
      <c r="H417" s="77"/>
      <c r="I417" s="77"/>
      <c r="J417" s="129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22"/>
      <c r="B418" s="22"/>
      <c r="C418" s="22"/>
      <c r="D418" s="22"/>
      <c r="E418" s="22"/>
      <c r="F418" s="22"/>
      <c r="G418" s="77"/>
      <c r="H418" s="77"/>
      <c r="I418" s="77"/>
      <c r="J418" s="129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22"/>
      <c r="B419" s="22"/>
      <c r="C419" s="22"/>
      <c r="D419" s="22"/>
      <c r="E419" s="22"/>
      <c r="F419" s="22"/>
      <c r="G419" s="77"/>
      <c r="H419" s="77"/>
      <c r="I419" s="77"/>
      <c r="J419" s="129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22"/>
      <c r="B420" s="22"/>
      <c r="C420" s="22"/>
      <c r="D420" s="22"/>
      <c r="E420" s="22"/>
      <c r="F420" s="22"/>
      <c r="G420" s="77"/>
      <c r="H420" s="77"/>
      <c r="I420" s="77"/>
      <c r="J420" s="129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22"/>
      <c r="B421" s="22"/>
      <c r="C421" s="22"/>
      <c r="D421" s="22"/>
      <c r="E421" s="22"/>
      <c r="F421" s="22"/>
      <c r="G421" s="77"/>
      <c r="H421" s="77"/>
      <c r="I421" s="77"/>
      <c r="J421" s="129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22"/>
      <c r="B422" s="22"/>
      <c r="C422" s="22"/>
      <c r="D422" s="22"/>
      <c r="E422" s="22"/>
      <c r="F422" s="22"/>
      <c r="G422" s="77"/>
      <c r="H422" s="77"/>
      <c r="I422" s="77"/>
      <c r="J422" s="129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22"/>
      <c r="B423" s="22"/>
      <c r="C423" s="22"/>
      <c r="D423" s="22"/>
      <c r="E423" s="22"/>
      <c r="F423" s="22"/>
      <c r="G423" s="77"/>
      <c r="H423" s="77"/>
      <c r="I423" s="77"/>
      <c r="J423" s="129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22"/>
      <c r="B424" s="22"/>
      <c r="C424" s="22"/>
      <c r="D424" s="22"/>
      <c r="E424" s="22"/>
      <c r="F424" s="22"/>
      <c r="G424" s="77"/>
      <c r="H424" s="77"/>
      <c r="I424" s="77"/>
      <c r="J424" s="129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22"/>
      <c r="B425" s="22"/>
      <c r="C425" s="22"/>
      <c r="D425" s="22"/>
      <c r="E425" s="22"/>
      <c r="F425" s="22"/>
      <c r="G425" s="77"/>
      <c r="H425" s="77"/>
      <c r="I425" s="77"/>
      <c r="J425" s="129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22"/>
      <c r="B426" s="22"/>
      <c r="C426" s="22"/>
      <c r="D426" s="22"/>
      <c r="E426" s="22"/>
      <c r="F426" s="22"/>
      <c r="G426" s="77"/>
      <c r="H426" s="77"/>
      <c r="I426" s="77"/>
      <c r="J426" s="129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22"/>
      <c r="B427" s="22"/>
      <c r="C427" s="22"/>
      <c r="D427" s="22"/>
      <c r="E427" s="22"/>
      <c r="F427" s="22"/>
      <c r="G427" s="77"/>
      <c r="H427" s="77"/>
      <c r="I427" s="77"/>
      <c r="J427" s="129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22"/>
      <c r="B428" s="22"/>
      <c r="C428" s="22"/>
      <c r="D428" s="22"/>
      <c r="E428" s="22"/>
      <c r="F428" s="22"/>
      <c r="G428" s="77"/>
      <c r="H428" s="77"/>
      <c r="I428" s="77"/>
      <c r="J428" s="129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22"/>
      <c r="B429" s="22"/>
      <c r="C429" s="22"/>
      <c r="D429" s="22"/>
      <c r="E429" s="22"/>
      <c r="F429" s="22"/>
      <c r="G429" s="77"/>
      <c r="H429" s="77"/>
      <c r="I429" s="77"/>
      <c r="J429" s="129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22"/>
      <c r="B430" s="22"/>
      <c r="C430" s="22"/>
      <c r="D430" s="22"/>
      <c r="E430" s="22"/>
      <c r="F430" s="22"/>
      <c r="G430" s="77"/>
      <c r="H430" s="77"/>
      <c r="I430" s="77"/>
      <c r="J430" s="129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22"/>
      <c r="B431" s="22"/>
      <c r="C431" s="22"/>
      <c r="D431" s="22"/>
      <c r="E431" s="22"/>
      <c r="F431" s="22"/>
      <c r="G431" s="77"/>
      <c r="H431" s="77"/>
      <c r="I431" s="77"/>
      <c r="J431" s="129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22"/>
      <c r="B432" s="22"/>
      <c r="C432" s="22"/>
      <c r="D432" s="22"/>
      <c r="E432" s="22"/>
      <c r="F432" s="22"/>
      <c r="G432" s="77"/>
      <c r="H432" s="77"/>
      <c r="I432" s="77"/>
      <c r="J432" s="129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22"/>
      <c r="B433" s="22"/>
      <c r="C433" s="22"/>
      <c r="D433" s="22"/>
      <c r="E433" s="22"/>
      <c r="F433" s="22"/>
      <c r="G433" s="77"/>
      <c r="H433" s="77"/>
      <c r="I433" s="77"/>
      <c r="J433" s="129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22"/>
      <c r="B434" s="22"/>
      <c r="C434" s="22"/>
      <c r="D434" s="22"/>
      <c r="E434" s="22"/>
      <c r="F434" s="22"/>
      <c r="G434" s="77"/>
      <c r="H434" s="77"/>
      <c r="I434" s="77"/>
      <c r="J434" s="129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22"/>
      <c r="B435" s="22"/>
      <c r="C435" s="22"/>
      <c r="D435" s="22"/>
      <c r="E435" s="22"/>
      <c r="F435" s="22"/>
      <c r="G435" s="77"/>
      <c r="H435" s="77"/>
      <c r="I435" s="77"/>
      <c r="J435" s="129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22"/>
      <c r="B436" s="22"/>
      <c r="C436" s="22"/>
      <c r="D436" s="22"/>
      <c r="E436" s="22"/>
      <c r="F436" s="22"/>
      <c r="G436" s="77"/>
      <c r="H436" s="77"/>
      <c r="I436" s="77"/>
      <c r="J436" s="129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22"/>
      <c r="B437" s="22"/>
      <c r="C437" s="22"/>
      <c r="D437" s="22"/>
      <c r="E437" s="22"/>
      <c r="F437" s="22"/>
      <c r="G437" s="77"/>
      <c r="H437" s="77"/>
      <c r="I437" s="77"/>
      <c r="J437" s="129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22"/>
      <c r="B438" s="22"/>
      <c r="C438" s="22"/>
      <c r="D438" s="22"/>
      <c r="E438" s="22"/>
      <c r="F438" s="22"/>
      <c r="G438" s="77"/>
      <c r="H438" s="77"/>
      <c r="I438" s="77"/>
      <c r="J438" s="129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22"/>
      <c r="B439" s="22"/>
      <c r="C439" s="22"/>
      <c r="D439" s="22"/>
      <c r="E439" s="22"/>
      <c r="F439" s="22"/>
      <c r="G439" s="77"/>
      <c r="H439" s="77"/>
      <c r="I439" s="77"/>
      <c r="J439" s="129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22"/>
      <c r="B440" s="22"/>
      <c r="C440" s="22"/>
      <c r="D440" s="22"/>
      <c r="E440" s="22"/>
      <c r="F440" s="22"/>
      <c r="G440" s="77"/>
      <c r="H440" s="77"/>
      <c r="I440" s="77"/>
      <c r="J440" s="129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22"/>
      <c r="B441" s="22"/>
      <c r="C441" s="22"/>
      <c r="D441" s="22"/>
      <c r="E441" s="22"/>
      <c r="F441" s="22"/>
      <c r="G441" s="77"/>
      <c r="H441" s="77"/>
      <c r="I441" s="77"/>
      <c r="J441" s="129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22"/>
      <c r="B442" s="22"/>
      <c r="C442" s="22"/>
      <c r="D442" s="22"/>
      <c r="E442" s="22"/>
      <c r="F442" s="22"/>
      <c r="G442" s="77"/>
      <c r="H442" s="77"/>
      <c r="I442" s="77"/>
      <c r="J442" s="129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22"/>
      <c r="B443" s="22"/>
      <c r="C443" s="22"/>
      <c r="D443" s="22"/>
      <c r="E443" s="22"/>
      <c r="F443" s="22"/>
      <c r="G443" s="77"/>
      <c r="H443" s="77"/>
      <c r="I443" s="77"/>
      <c r="J443" s="129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22"/>
      <c r="B444" s="22"/>
      <c r="C444" s="22"/>
      <c r="D444" s="22"/>
      <c r="E444" s="22"/>
      <c r="F444" s="22"/>
      <c r="G444" s="77"/>
      <c r="H444" s="77"/>
      <c r="I444" s="77"/>
      <c r="J444" s="129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22"/>
      <c r="B445" s="22"/>
      <c r="C445" s="22"/>
      <c r="D445" s="22"/>
      <c r="E445" s="22"/>
      <c r="F445" s="22"/>
      <c r="G445" s="77"/>
      <c r="H445" s="77"/>
      <c r="I445" s="77"/>
      <c r="J445" s="129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22"/>
      <c r="B446" s="22"/>
      <c r="C446" s="22"/>
      <c r="D446" s="22"/>
      <c r="E446" s="22"/>
      <c r="F446" s="22"/>
      <c r="G446" s="77"/>
      <c r="H446" s="77"/>
      <c r="I446" s="77"/>
      <c r="J446" s="129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22"/>
      <c r="B447" s="22"/>
      <c r="C447" s="22"/>
      <c r="D447" s="22"/>
      <c r="E447" s="22"/>
      <c r="F447" s="22"/>
      <c r="G447" s="77"/>
      <c r="H447" s="77"/>
      <c r="I447" s="77"/>
      <c r="J447" s="129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22"/>
      <c r="B448" s="22"/>
      <c r="C448" s="22"/>
      <c r="D448" s="22"/>
      <c r="E448" s="22"/>
      <c r="F448" s="22"/>
      <c r="G448" s="77"/>
      <c r="H448" s="77"/>
      <c r="I448" s="77"/>
      <c r="J448" s="129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22"/>
      <c r="B449" s="22"/>
      <c r="C449" s="22"/>
      <c r="D449" s="22"/>
      <c r="E449" s="22"/>
      <c r="F449" s="22"/>
      <c r="G449" s="77"/>
      <c r="H449" s="77"/>
      <c r="I449" s="77"/>
      <c r="J449" s="129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22"/>
      <c r="B450" s="22"/>
      <c r="C450" s="22"/>
      <c r="D450" s="22"/>
      <c r="E450" s="22"/>
      <c r="F450" s="22"/>
      <c r="G450" s="77"/>
      <c r="H450" s="77"/>
      <c r="I450" s="77"/>
      <c r="J450" s="129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22"/>
      <c r="B451" s="22"/>
      <c r="C451" s="22"/>
      <c r="D451" s="22"/>
      <c r="E451" s="22"/>
      <c r="F451" s="22"/>
      <c r="G451" s="77"/>
      <c r="H451" s="77"/>
      <c r="I451" s="77"/>
      <c r="J451" s="129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22"/>
      <c r="B452" s="22"/>
      <c r="C452" s="22"/>
      <c r="D452" s="22"/>
      <c r="E452" s="22"/>
      <c r="F452" s="22"/>
      <c r="G452" s="77"/>
      <c r="H452" s="77"/>
      <c r="I452" s="77"/>
      <c r="J452" s="129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22"/>
      <c r="B453" s="22"/>
      <c r="C453" s="22"/>
      <c r="D453" s="22"/>
      <c r="E453" s="22"/>
      <c r="F453" s="22"/>
      <c r="G453" s="77"/>
      <c r="H453" s="77"/>
      <c r="I453" s="77"/>
      <c r="J453" s="129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22"/>
      <c r="B454" s="22"/>
      <c r="C454" s="22"/>
      <c r="D454" s="22"/>
      <c r="E454" s="22"/>
      <c r="F454" s="22"/>
      <c r="G454" s="77"/>
      <c r="H454" s="77"/>
      <c r="I454" s="77"/>
      <c r="J454" s="129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22"/>
      <c r="B455" s="22"/>
      <c r="C455" s="22"/>
      <c r="D455" s="22"/>
      <c r="E455" s="22"/>
      <c r="F455" s="22"/>
      <c r="G455" s="77"/>
      <c r="H455" s="77"/>
      <c r="I455" s="77"/>
      <c r="J455" s="129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22"/>
      <c r="B456" s="22"/>
      <c r="C456" s="22"/>
      <c r="D456" s="22"/>
      <c r="E456" s="22"/>
      <c r="F456" s="22"/>
      <c r="G456" s="77"/>
      <c r="H456" s="77"/>
      <c r="I456" s="77"/>
      <c r="J456" s="129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22"/>
      <c r="B457" s="22"/>
      <c r="C457" s="22"/>
      <c r="D457" s="22"/>
      <c r="E457" s="22"/>
      <c r="F457" s="22"/>
      <c r="G457" s="77"/>
      <c r="H457" s="77"/>
      <c r="I457" s="77"/>
      <c r="J457" s="129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22"/>
      <c r="B458" s="22"/>
      <c r="C458" s="22"/>
      <c r="D458" s="22"/>
      <c r="E458" s="22"/>
      <c r="F458" s="22"/>
      <c r="G458" s="77"/>
      <c r="H458" s="77"/>
      <c r="I458" s="77"/>
      <c r="J458" s="129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22"/>
      <c r="B459" s="22"/>
      <c r="C459" s="22"/>
      <c r="D459" s="22"/>
      <c r="E459" s="22"/>
      <c r="F459" s="22"/>
      <c r="G459" s="77"/>
      <c r="H459" s="77"/>
      <c r="I459" s="77"/>
      <c r="J459" s="129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22"/>
      <c r="B460" s="22"/>
      <c r="C460" s="22"/>
      <c r="D460" s="22"/>
      <c r="E460" s="22"/>
      <c r="F460" s="22"/>
      <c r="G460" s="77"/>
      <c r="H460" s="77"/>
      <c r="I460" s="77"/>
      <c r="J460" s="129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22"/>
      <c r="B461" s="22"/>
      <c r="C461" s="22"/>
      <c r="D461" s="22"/>
      <c r="E461" s="22"/>
      <c r="F461" s="22"/>
      <c r="G461" s="77"/>
      <c r="H461" s="77"/>
      <c r="I461" s="77"/>
      <c r="J461" s="129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22"/>
      <c r="B462" s="22"/>
      <c r="C462" s="22"/>
      <c r="D462" s="22"/>
      <c r="E462" s="22"/>
      <c r="F462" s="22"/>
      <c r="G462" s="77"/>
      <c r="H462" s="77"/>
      <c r="I462" s="77"/>
      <c r="J462" s="129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22"/>
      <c r="B463" s="22"/>
      <c r="C463" s="22"/>
      <c r="D463" s="22"/>
      <c r="E463" s="22"/>
      <c r="F463" s="22"/>
      <c r="G463" s="77"/>
      <c r="H463" s="77"/>
      <c r="I463" s="77"/>
      <c r="J463" s="129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22"/>
      <c r="B464" s="22"/>
      <c r="C464" s="22"/>
      <c r="D464" s="22"/>
      <c r="E464" s="22"/>
      <c r="F464" s="22"/>
      <c r="G464" s="77"/>
      <c r="H464" s="77"/>
      <c r="I464" s="77"/>
      <c r="J464" s="129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22"/>
      <c r="B465" s="22"/>
      <c r="C465" s="22"/>
      <c r="D465" s="22"/>
      <c r="E465" s="22"/>
      <c r="F465" s="22"/>
      <c r="G465" s="77"/>
      <c r="H465" s="77"/>
      <c r="I465" s="77"/>
      <c r="J465" s="129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22"/>
      <c r="B466" s="22"/>
      <c r="C466" s="22"/>
      <c r="D466" s="22"/>
      <c r="E466" s="22"/>
      <c r="F466" s="22"/>
      <c r="G466" s="77"/>
      <c r="H466" s="77"/>
      <c r="I466" s="77"/>
      <c r="J466" s="129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22"/>
      <c r="B467" s="22"/>
      <c r="C467" s="22"/>
      <c r="D467" s="22"/>
      <c r="E467" s="22"/>
      <c r="F467" s="22"/>
      <c r="G467" s="77"/>
      <c r="H467" s="77"/>
      <c r="I467" s="77"/>
      <c r="J467" s="129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22"/>
      <c r="B468" s="22"/>
      <c r="C468" s="22"/>
      <c r="D468" s="22"/>
      <c r="E468" s="22"/>
      <c r="F468" s="22"/>
      <c r="G468" s="77"/>
      <c r="H468" s="77"/>
      <c r="I468" s="77"/>
      <c r="J468" s="129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22"/>
      <c r="B469" s="22"/>
      <c r="C469" s="22"/>
      <c r="D469" s="22"/>
      <c r="E469" s="22"/>
      <c r="F469" s="22"/>
      <c r="G469" s="77"/>
      <c r="H469" s="77"/>
      <c r="I469" s="77"/>
      <c r="J469" s="129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22"/>
      <c r="B470" s="22"/>
      <c r="C470" s="22"/>
      <c r="D470" s="22"/>
      <c r="E470" s="22"/>
      <c r="F470" s="22"/>
      <c r="G470" s="77"/>
      <c r="H470" s="77"/>
      <c r="I470" s="77"/>
      <c r="J470" s="129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22"/>
      <c r="B471" s="22"/>
      <c r="C471" s="22"/>
      <c r="D471" s="22"/>
      <c r="E471" s="22"/>
      <c r="F471" s="22"/>
      <c r="G471" s="77"/>
      <c r="H471" s="77"/>
      <c r="I471" s="77"/>
      <c r="J471" s="129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22"/>
      <c r="B472" s="22"/>
      <c r="C472" s="22"/>
      <c r="D472" s="22"/>
      <c r="E472" s="22"/>
      <c r="F472" s="22"/>
      <c r="G472" s="77"/>
      <c r="H472" s="77"/>
      <c r="I472" s="77"/>
      <c r="J472" s="129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22"/>
      <c r="B473" s="22"/>
      <c r="C473" s="22"/>
      <c r="D473" s="22"/>
      <c r="E473" s="22"/>
      <c r="F473" s="22"/>
      <c r="G473" s="77"/>
      <c r="H473" s="77"/>
      <c r="I473" s="77"/>
      <c r="J473" s="129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22"/>
      <c r="B474" s="22"/>
      <c r="C474" s="22"/>
      <c r="D474" s="22"/>
      <c r="E474" s="22"/>
      <c r="F474" s="22"/>
      <c r="G474" s="77"/>
      <c r="H474" s="77"/>
      <c r="I474" s="77"/>
      <c r="J474" s="129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22"/>
      <c r="B475" s="22"/>
      <c r="C475" s="22"/>
      <c r="D475" s="22"/>
      <c r="E475" s="22"/>
      <c r="F475" s="22"/>
      <c r="G475" s="77"/>
      <c r="H475" s="77"/>
      <c r="I475" s="77"/>
      <c r="J475" s="129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22"/>
      <c r="B476" s="22"/>
      <c r="C476" s="22"/>
      <c r="D476" s="22"/>
      <c r="E476" s="22"/>
      <c r="F476" s="22"/>
      <c r="G476" s="77"/>
      <c r="H476" s="77"/>
      <c r="I476" s="77"/>
      <c r="J476" s="129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22"/>
      <c r="B477" s="22"/>
      <c r="C477" s="22"/>
      <c r="D477" s="22"/>
      <c r="E477" s="22"/>
      <c r="F477" s="22"/>
      <c r="G477" s="77"/>
      <c r="H477" s="77"/>
      <c r="I477" s="77"/>
      <c r="J477" s="129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22"/>
      <c r="B478" s="22"/>
      <c r="C478" s="22"/>
      <c r="D478" s="22"/>
      <c r="E478" s="22"/>
      <c r="F478" s="22"/>
      <c r="G478" s="77"/>
      <c r="H478" s="77"/>
      <c r="I478" s="77"/>
      <c r="J478" s="129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22"/>
      <c r="B479" s="22"/>
      <c r="C479" s="22"/>
      <c r="D479" s="22"/>
      <c r="E479" s="22"/>
      <c r="F479" s="22"/>
      <c r="G479" s="77"/>
      <c r="H479" s="77"/>
      <c r="I479" s="77"/>
      <c r="J479" s="129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22"/>
      <c r="B480" s="22"/>
      <c r="C480" s="22"/>
      <c r="D480" s="22"/>
      <c r="E480" s="22"/>
      <c r="F480" s="22"/>
      <c r="G480" s="77"/>
      <c r="H480" s="77"/>
      <c r="I480" s="77"/>
      <c r="J480" s="129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22"/>
      <c r="B481" s="22"/>
      <c r="C481" s="22"/>
      <c r="D481" s="22"/>
      <c r="E481" s="22"/>
      <c r="F481" s="22"/>
      <c r="G481" s="77"/>
      <c r="H481" s="77"/>
      <c r="I481" s="77"/>
      <c r="J481" s="129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22"/>
      <c r="B482" s="22"/>
      <c r="C482" s="22"/>
      <c r="D482" s="22"/>
      <c r="E482" s="22"/>
      <c r="F482" s="22"/>
      <c r="G482" s="77"/>
      <c r="H482" s="77"/>
      <c r="I482" s="77"/>
      <c r="J482" s="129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22"/>
      <c r="B483" s="22"/>
      <c r="C483" s="22"/>
      <c r="D483" s="22"/>
      <c r="E483" s="22"/>
      <c r="F483" s="22"/>
      <c r="G483" s="77"/>
      <c r="H483" s="77"/>
      <c r="I483" s="77"/>
      <c r="J483" s="129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22"/>
      <c r="B484" s="22"/>
      <c r="C484" s="22"/>
      <c r="D484" s="22"/>
      <c r="E484" s="22"/>
      <c r="F484" s="22"/>
      <c r="G484" s="77"/>
      <c r="H484" s="77"/>
      <c r="I484" s="77"/>
      <c r="J484" s="129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22"/>
      <c r="B485" s="22"/>
      <c r="C485" s="22"/>
      <c r="D485" s="22"/>
      <c r="E485" s="22"/>
      <c r="F485" s="22"/>
      <c r="G485" s="77"/>
      <c r="H485" s="77"/>
      <c r="I485" s="77"/>
      <c r="J485" s="129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22"/>
      <c r="B486" s="22"/>
      <c r="C486" s="22"/>
      <c r="D486" s="22"/>
      <c r="E486" s="22"/>
      <c r="F486" s="22"/>
      <c r="G486" s="77"/>
      <c r="H486" s="77"/>
      <c r="I486" s="77"/>
      <c r="J486" s="129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22"/>
      <c r="B487" s="22"/>
      <c r="C487" s="22"/>
      <c r="D487" s="22"/>
      <c r="E487" s="22"/>
      <c r="F487" s="22"/>
      <c r="G487" s="77"/>
      <c r="H487" s="77"/>
      <c r="I487" s="77"/>
      <c r="J487" s="129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22"/>
      <c r="B488" s="22"/>
      <c r="C488" s="22"/>
      <c r="D488" s="22"/>
      <c r="E488" s="22"/>
      <c r="F488" s="22"/>
      <c r="G488" s="77"/>
      <c r="H488" s="77"/>
      <c r="I488" s="77"/>
      <c r="J488" s="129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22"/>
      <c r="B489" s="22"/>
      <c r="C489" s="22"/>
      <c r="D489" s="22"/>
      <c r="E489" s="22"/>
      <c r="F489" s="22"/>
      <c r="G489" s="77"/>
      <c r="H489" s="77"/>
      <c r="I489" s="77"/>
      <c r="J489" s="129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22"/>
      <c r="B490" s="22"/>
      <c r="C490" s="22"/>
      <c r="D490" s="22"/>
      <c r="E490" s="22"/>
      <c r="F490" s="22"/>
      <c r="G490" s="77"/>
      <c r="H490" s="77"/>
      <c r="I490" s="77"/>
      <c r="J490" s="129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22"/>
      <c r="B491" s="22"/>
      <c r="C491" s="22"/>
      <c r="D491" s="22"/>
      <c r="E491" s="22"/>
      <c r="F491" s="22"/>
      <c r="G491" s="77"/>
      <c r="H491" s="77"/>
      <c r="I491" s="77"/>
      <c r="J491" s="129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22"/>
      <c r="B492" s="22"/>
      <c r="C492" s="22"/>
      <c r="D492" s="22"/>
      <c r="E492" s="22"/>
      <c r="F492" s="22"/>
      <c r="G492" s="77"/>
      <c r="H492" s="77"/>
      <c r="I492" s="77"/>
      <c r="J492" s="129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22"/>
      <c r="B493" s="22"/>
      <c r="C493" s="22"/>
      <c r="D493" s="22"/>
      <c r="E493" s="22"/>
      <c r="F493" s="22"/>
      <c r="G493" s="77"/>
      <c r="H493" s="77"/>
      <c r="I493" s="77"/>
      <c r="J493" s="129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22"/>
      <c r="B494" s="22"/>
      <c r="C494" s="22"/>
      <c r="D494" s="22"/>
      <c r="E494" s="22"/>
      <c r="F494" s="22"/>
      <c r="G494" s="77"/>
      <c r="H494" s="77"/>
      <c r="I494" s="77"/>
      <c r="J494" s="129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22"/>
      <c r="B495" s="22"/>
      <c r="C495" s="22"/>
      <c r="D495" s="22"/>
      <c r="E495" s="22"/>
      <c r="F495" s="22"/>
      <c r="G495" s="77"/>
      <c r="H495" s="77"/>
      <c r="I495" s="77"/>
      <c r="J495" s="129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22"/>
      <c r="B496" s="22"/>
      <c r="C496" s="22"/>
      <c r="D496" s="22"/>
      <c r="E496" s="22"/>
      <c r="F496" s="22"/>
      <c r="G496" s="77"/>
      <c r="H496" s="77"/>
      <c r="I496" s="77"/>
      <c r="J496" s="129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22"/>
      <c r="B497" s="22"/>
      <c r="C497" s="22"/>
      <c r="D497" s="22"/>
      <c r="E497" s="22"/>
      <c r="F497" s="22"/>
      <c r="G497" s="77"/>
      <c r="H497" s="77"/>
      <c r="I497" s="77"/>
      <c r="J497" s="129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22"/>
      <c r="B498" s="22"/>
      <c r="C498" s="22"/>
      <c r="D498" s="22"/>
      <c r="E498" s="22"/>
      <c r="F498" s="22"/>
      <c r="G498" s="77"/>
      <c r="H498" s="77"/>
      <c r="I498" s="77"/>
      <c r="J498" s="129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22"/>
      <c r="B499" s="22"/>
      <c r="C499" s="22"/>
      <c r="D499" s="22"/>
      <c r="E499" s="22"/>
      <c r="F499" s="22"/>
      <c r="G499" s="77"/>
      <c r="H499" s="77"/>
      <c r="I499" s="77"/>
      <c r="J499" s="129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22"/>
      <c r="B500" s="22"/>
      <c r="C500" s="22"/>
      <c r="D500" s="22"/>
      <c r="E500" s="22"/>
      <c r="F500" s="22"/>
      <c r="G500" s="77"/>
      <c r="H500" s="77"/>
      <c r="I500" s="77"/>
      <c r="J500" s="129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22"/>
      <c r="B501" s="22"/>
      <c r="C501" s="22"/>
      <c r="D501" s="22"/>
      <c r="E501" s="22"/>
      <c r="F501" s="22"/>
      <c r="G501" s="77"/>
      <c r="H501" s="77"/>
      <c r="I501" s="77"/>
      <c r="J501" s="129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22"/>
      <c r="B502" s="22"/>
      <c r="C502" s="22"/>
      <c r="D502" s="22"/>
      <c r="E502" s="22"/>
      <c r="F502" s="22"/>
      <c r="G502" s="77"/>
      <c r="H502" s="77"/>
      <c r="I502" s="77"/>
      <c r="J502" s="129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22"/>
      <c r="B503" s="22"/>
      <c r="C503" s="22"/>
      <c r="D503" s="22"/>
      <c r="E503" s="22"/>
      <c r="F503" s="22"/>
      <c r="G503" s="77"/>
      <c r="H503" s="77"/>
      <c r="I503" s="77"/>
      <c r="J503" s="129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22"/>
      <c r="B504" s="22"/>
      <c r="C504" s="22"/>
      <c r="D504" s="22"/>
      <c r="E504" s="22"/>
      <c r="F504" s="22"/>
      <c r="G504" s="77"/>
      <c r="H504" s="77"/>
      <c r="I504" s="77"/>
      <c r="J504" s="129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22"/>
      <c r="B505" s="22"/>
      <c r="C505" s="22"/>
      <c r="D505" s="22"/>
      <c r="E505" s="22"/>
      <c r="F505" s="22"/>
      <c r="G505" s="77"/>
      <c r="H505" s="77"/>
      <c r="I505" s="77"/>
      <c r="J505" s="129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22"/>
      <c r="B506" s="22"/>
      <c r="C506" s="22"/>
      <c r="D506" s="22"/>
      <c r="E506" s="22"/>
      <c r="F506" s="22"/>
      <c r="G506" s="77"/>
      <c r="H506" s="77"/>
      <c r="I506" s="77"/>
      <c r="J506" s="129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22"/>
      <c r="B507" s="22"/>
      <c r="C507" s="22"/>
      <c r="D507" s="22"/>
      <c r="E507" s="22"/>
      <c r="F507" s="22"/>
      <c r="G507" s="77"/>
      <c r="H507" s="77"/>
      <c r="I507" s="77"/>
      <c r="J507" s="129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22"/>
      <c r="B508" s="22"/>
      <c r="C508" s="22"/>
      <c r="D508" s="22"/>
      <c r="E508" s="22"/>
      <c r="F508" s="22"/>
      <c r="G508" s="77"/>
      <c r="H508" s="77"/>
      <c r="I508" s="77"/>
      <c r="J508" s="129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22"/>
      <c r="B509" s="22"/>
      <c r="C509" s="22"/>
      <c r="D509" s="22"/>
      <c r="E509" s="22"/>
      <c r="F509" s="22"/>
      <c r="G509" s="77"/>
      <c r="H509" s="77"/>
      <c r="I509" s="77"/>
      <c r="J509" s="129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22"/>
      <c r="B510" s="22"/>
      <c r="C510" s="22"/>
      <c r="D510" s="22"/>
      <c r="E510" s="22"/>
      <c r="F510" s="22"/>
      <c r="G510" s="77"/>
      <c r="H510" s="77"/>
      <c r="I510" s="77"/>
      <c r="J510" s="129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22"/>
      <c r="B511" s="22"/>
      <c r="C511" s="22"/>
      <c r="D511" s="22"/>
      <c r="E511" s="22"/>
      <c r="F511" s="22"/>
      <c r="G511" s="77"/>
      <c r="H511" s="77"/>
      <c r="I511" s="77"/>
      <c r="J511" s="129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22"/>
      <c r="B512" s="22"/>
      <c r="C512" s="22"/>
      <c r="D512" s="22"/>
      <c r="E512" s="22"/>
      <c r="F512" s="22"/>
      <c r="G512" s="77"/>
      <c r="H512" s="77"/>
      <c r="I512" s="77"/>
      <c r="J512" s="129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22"/>
      <c r="B513" s="22"/>
      <c r="C513" s="22"/>
      <c r="D513" s="22"/>
      <c r="E513" s="22"/>
      <c r="F513" s="22"/>
      <c r="G513" s="77"/>
      <c r="H513" s="77"/>
      <c r="I513" s="77"/>
      <c r="J513" s="129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22"/>
      <c r="B514" s="22"/>
      <c r="C514" s="22"/>
      <c r="D514" s="22"/>
      <c r="E514" s="22"/>
      <c r="F514" s="22"/>
      <c r="G514" s="77"/>
      <c r="H514" s="77"/>
      <c r="I514" s="77"/>
      <c r="J514" s="129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22"/>
      <c r="B515" s="22"/>
      <c r="C515" s="22"/>
      <c r="D515" s="22"/>
      <c r="E515" s="22"/>
      <c r="F515" s="22"/>
      <c r="G515" s="77"/>
      <c r="H515" s="77"/>
      <c r="I515" s="77"/>
      <c r="J515" s="129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22"/>
      <c r="B516" s="22"/>
      <c r="C516" s="22"/>
      <c r="D516" s="22"/>
      <c r="E516" s="22"/>
      <c r="F516" s="22"/>
      <c r="G516" s="77"/>
      <c r="H516" s="77"/>
      <c r="I516" s="77"/>
      <c r="J516" s="129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22"/>
      <c r="B517" s="22"/>
      <c r="C517" s="22"/>
      <c r="D517" s="22"/>
      <c r="E517" s="22"/>
      <c r="F517" s="22"/>
      <c r="G517" s="77"/>
      <c r="H517" s="77"/>
      <c r="I517" s="77"/>
      <c r="J517" s="129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22"/>
      <c r="B518" s="22"/>
      <c r="C518" s="22"/>
      <c r="D518" s="22"/>
      <c r="E518" s="22"/>
      <c r="F518" s="22"/>
      <c r="G518" s="77"/>
      <c r="H518" s="77"/>
      <c r="I518" s="77"/>
      <c r="J518" s="129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22"/>
      <c r="B519" s="22"/>
      <c r="C519" s="22"/>
      <c r="D519" s="22"/>
      <c r="E519" s="22"/>
      <c r="F519" s="22"/>
      <c r="G519" s="77"/>
      <c r="H519" s="77"/>
      <c r="I519" s="77"/>
      <c r="J519" s="129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22"/>
      <c r="B520" s="22"/>
      <c r="C520" s="22"/>
      <c r="D520" s="22"/>
      <c r="E520" s="22"/>
      <c r="F520" s="22"/>
      <c r="G520" s="77"/>
      <c r="H520" s="77"/>
      <c r="I520" s="77"/>
      <c r="J520" s="129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22"/>
      <c r="B521" s="22"/>
      <c r="C521" s="22"/>
      <c r="D521" s="22"/>
      <c r="E521" s="22"/>
      <c r="F521" s="22"/>
      <c r="G521" s="77"/>
      <c r="H521" s="77"/>
      <c r="I521" s="77"/>
      <c r="J521" s="129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22"/>
      <c r="B522" s="22"/>
      <c r="C522" s="22"/>
      <c r="D522" s="22"/>
      <c r="E522" s="22"/>
      <c r="F522" s="22"/>
      <c r="G522" s="77"/>
      <c r="H522" s="77"/>
      <c r="I522" s="77"/>
      <c r="J522" s="129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22"/>
      <c r="B523" s="22"/>
      <c r="C523" s="22"/>
      <c r="D523" s="22"/>
      <c r="E523" s="22"/>
      <c r="F523" s="22"/>
      <c r="G523" s="77"/>
      <c r="H523" s="77"/>
      <c r="I523" s="77"/>
      <c r="J523" s="129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22"/>
      <c r="B524" s="22"/>
      <c r="C524" s="22"/>
      <c r="D524" s="22"/>
      <c r="E524" s="22"/>
      <c r="F524" s="22"/>
      <c r="G524" s="77"/>
      <c r="H524" s="77"/>
      <c r="I524" s="77"/>
      <c r="J524" s="129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22"/>
      <c r="B525" s="22"/>
      <c r="C525" s="22"/>
      <c r="D525" s="22"/>
      <c r="E525" s="22"/>
      <c r="F525" s="22"/>
      <c r="G525" s="77"/>
      <c r="H525" s="77"/>
      <c r="I525" s="77"/>
      <c r="J525" s="129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22"/>
      <c r="B526" s="22"/>
      <c r="C526" s="22"/>
      <c r="D526" s="22"/>
      <c r="E526" s="22"/>
      <c r="F526" s="22"/>
      <c r="G526" s="77"/>
      <c r="H526" s="77"/>
      <c r="I526" s="77"/>
      <c r="J526" s="129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22"/>
      <c r="B527" s="22"/>
      <c r="C527" s="22"/>
      <c r="D527" s="22"/>
      <c r="E527" s="22"/>
      <c r="F527" s="22"/>
      <c r="G527" s="77"/>
      <c r="H527" s="77"/>
      <c r="I527" s="77"/>
      <c r="J527" s="129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22"/>
      <c r="B528" s="22"/>
      <c r="C528" s="22"/>
      <c r="D528" s="22"/>
      <c r="E528" s="22"/>
      <c r="F528" s="22"/>
      <c r="G528" s="77"/>
      <c r="H528" s="77"/>
      <c r="I528" s="77"/>
      <c r="J528" s="129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22"/>
      <c r="B529" s="22"/>
      <c r="C529" s="22"/>
      <c r="D529" s="22"/>
      <c r="E529" s="22"/>
      <c r="F529" s="22"/>
      <c r="G529" s="77"/>
      <c r="H529" s="77"/>
      <c r="I529" s="77"/>
      <c r="J529" s="129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22"/>
      <c r="B530" s="22"/>
      <c r="C530" s="22"/>
      <c r="D530" s="22"/>
      <c r="E530" s="22"/>
      <c r="F530" s="22"/>
      <c r="G530" s="77"/>
      <c r="H530" s="77"/>
      <c r="I530" s="77"/>
      <c r="J530" s="129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22"/>
      <c r="B531" s="22"/>
      <c r="C531" s="22"/>
      <c r="D531" s="22"/>
      <c r="E531" s="22"/>
      <c r="F531" s="22"/>
      <c r="G531" s="77"/>
      <c r="H531" s="77"/>
      <c r="I531" s="77"/>
      <c r="J531" s="129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22"/>
      <c r="B532" s="22"/>
      <c r="C532" s="22"/>
      <c r="D532" s="22"/>
      <c r="E532" s="22"/>
      <c r="F532" s="22"/>
      <c r="G532" s="77"/>
      <c r="H532" s="77"/>
      <c r="I532" s="77"/>
      <c r="J532" s="129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22"/>
      <c r="B533" s="22"/>
      <c r="C533" s="22"/>
      <c r="D533" s="22"/>
      <c r="E533" s="22"/>
      <c r="F533" s="22"/>
      <c r="G533" s="77"/>
      <c r="H533" s="77"/>
      <c r="I533" s="77"/>
      <c r="J533" s="129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22"/>
      <c r="B534" s="22"/>
      <c r="C534" s="22"/>
      <c r="D534" s="22"/>
      <c r="E534" s="22"/>
      <c r="F534" s="22"/>
      <c r="G534" s="77"/>
      <c r="H534" s="77"/>
      <c r="I534" s="77"/>
      <c r="J534" s="129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22"/>
      <c r="B535" s="22"/>
      <c r="C535" s="22"/>
      <c r="D535" s="22"/>
      <c r="E535" s="22"/>
      <c r="F535" s="22"/>
      <c r="G535" s="77"/>
      <c r="H535" s="77"/>
      <c r="I535" s="77"/>
      <c r="J535" s="129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22"/>
      <c r="B536" s="22"/>
      <c r="C536" s="22"/>
      <c r="D536" s="22"/>
      <c r="E536" s="22"/>
      <c r="F536" s="22"/>
      <c r="G536" s="77"/>
      <c r="H536" s="77"/>
      <c r="I536" s="77"/>
      <c r="J536" s="129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22"/>
      <c r="B537" s="22"/>
      <c r="C537" s="22"/>
      <c r="D537" s="22"/>
      <c r="E537" s="22"/>
      <c r="F537" s="22"/>
      <c r="G537" s="77"/>
      <c r="H537" s="77"/>
      <c r="I537" s="77"/>
      <c r="J537" s="129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22"/>
      <c r="B538" s="22"/>
      <c r="C538" s="22"/>
      <c r="D538" s="22"/>
      <c r="E538" s="22"/>
      <c r="F538" s="22"/>
      <c r="G538" s="77"/>
      <c r="H538" s="77"/>
      <c r="I538" s="77"/>
      <c r="J538" s="129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22"/>
      <c r="B539" s="22"/>
      <c r="C539" s="22"/>
      <c r="D539" s="22"/>
      <c r="E539" s="22"/>
      <c r="F539" s="22"/>
      <c r="G539" s="77"/>
      <c r="H539" s="77"/>
      <c r="I539" s="77"/>
      <c r="J539" s="129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22"/>
      <c r="B540" s="22"/>
      <c r="C540" s="22"/>
      <c r="D540" s="22"/>
      <c r="E540" s="22"/>
      <c r="F540" s="22"/>
      <c r="G540" s="77"/>
      <c r="H540" s="77"/>
      <c r="I540" s="77"/>
      <c r="J540" s="129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22"/>
      <c r="B541" s="22"/>
      <c r="C541" s="22"/>
      <c r="D541" s="22"/>
      <c r="E541" s="22"/>
      <c r="F541" s="22"/>
      <c r="G541" s="77"/>
      <c r="H541" s="77"/>
      <c r="I541" s="77"/>
      <c r="J541" s="129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22"/>
      <c r="B542" s="22"/>
      <c r="C542" s="22"/>
      <c r="D542" s="22"/>
      <c r="E542" s="22"/>
      <c r="F542" s="22"/>
      <c r="G542" s="77"/>
      <c r="H542" s="77"/>
      <c r="I542" s="77"/>
      <c r="J542" s="129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22"/>
      <c r="B543" s="22"/>
      <c r="C543" s="22"/>
      <c r="D543" s="22"/>
      <c r="E543" s="22"/>
      <c r="F543" s="22"/>
      <c r="G543" s="77"/>
      <c r="H543" s="77"/>
      <c r="I543" s="77"/>
      <c r="J543" s="129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22"/>
      <c r="B544" s="22"/>
      <c r="C544" s="22"/>
      <c r="D544" s="22"/>
      <c r="E544" s="22"/>
      <c r="F544" s="22"/>
      <c r="G544" s="77"/>
      <c r="H544" s="77"/>
      <c r="I544" s="77"/>
      <c r="J544" s="129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22"/>
      <c r="B545" s="22"/>
      <c r="C545" s="22"/>
      <c r="D545" s="22"/>
      <c r="E545" s="22"/>
      <c r="F545" s="22"/>
      <c r="G545" s="77"/>
      <c r="H545" s="77"/>
      <c r="I545" s="77"/>
      <c r="J545" s="129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22"/>
      <c r="B546" s="22"/>
      <c r="C546" s="22"/>
      <c r="D546" s="22"/>
      <c r="E546" s="22"/>
      <c r="F546" s="22"/>
      <c r="G546" s="77"/>
      <c r="H546" s="77"/>
      <c r="I546" s="77"/>
      <c r="J546" s="129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22"/>
      <c r="B547" s="22"/>
      <c r="C547" s="22"/>
      <c r="D547" s="22"/>
      <c r="E547" s="22"/>
      <c r="F547" s="22"/>
      <c r="G547" s="77"/>
      <c r="H547" s="77"/>
      <c r="I547" s="77"/>
      <c r="J547" s="129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22"/>
      <c r="B548" s="22"/>
      <c r="C548" s="22"/>
      <c r="D548" s="22"/>
      <c r="E548" s="22"/>
      <c r="F548" s="22"/>
      <c r="G548" s="77"/>
      <c r="H548" s="77"/>
      <c r="I548" s="77"/>
      <c r="J548" s="129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22"/>
      <c r="B549" s="22"/>
      <c r="C549" s="22"/>
      <c r="D549" s="22"/>
      <c r="E549" s="22"/>
      <c r="F549" s="22"/>
      <c r="G549" s="77"/>
      <c r="H549" s="77"/>
      <c r="I549" s="77"/>
      <c r="J549" s="129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22"/>
      <c r="B550" s="22"/>
      <c r="C550" s="22"/>
      <c r="D550" s="22"/>
      <c r="E550" s="22"/>
      <c r="F550" s="22"/>
      <c r="G550" s="77"/>
      <c r="H550" s="77"/>
      <c r="I550" s="77"/>
      <c r="J550" s="129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22"/>
      <c r="B551" s="22"/>
      <c r="C551" s="22"/>
      <c r="D551" s="22"/>
      <c r="E551" s="22"/>
      <c r="F551" s="22"/>
      <c r="G551" s="77"/>
      <c r="H551" s="77"/>
      <c r="I551" s="77"/>
      <c r="J551" s="129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22"/>
      <c r="B552" s="22"/>
      <c r="C552" s="22"/>
      <c r="D552" s="22"/>
      <c r="E552" s="22"/>
      <c r="F552" s="22"/>
      <c r="G552" s="77"/>
      <c r="H552" s="77"/>
      <c r="I552" s="77"/>
      <c r="J552" s="129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22"/>
      <c r="B553" s="22"/>
      <c r="C553" s="22"/>
      <c r="D553" s="22"/>
      <c r="E553" s="22"/>
      <c r="F553" s="22"/>
      <c r="G553" s="77"/>
      <c r="H553" s="77"/>
      <c r="I553" s="77"/>
      <c r="J553" s="129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22"/>
      <c r="B554" s="22"/>
      <c r="C554" s="22"/>
      <c r="D554" s="22"/>
      <c r="E554" s="22"/>
      <c r="F554" s="22"/>
      <c r="G554" s="77"/>
      <c r="H554" s="77"/>
      <c r="I554" s="77"/>
      <c r="J554" s="129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22"/>
      <c r="B555" s="22"/>
      <c r="C555" s="22"/>
      <c r="D555" s="22"/>
      <c r="E555" s="22"/>
      <c r="F555" s="22"/>
      <c r="G555" s="77"/>
      <c r="H555" s="77"/>
      <c r="I555" s="77"/>
      <c r="J555" s="129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22"/>
      <c r="B556" s="22"/>
      <c r="C556" s="22"/>
      <c r="D556" s="22"/>
      <c r="E556" s="22"/>
      <c r="F556" s="22"/>
      <c r="G556" s="77"/>
      <c r="H556" s="77"/>
      <c r="I556" s="77"/>
      <c r="J556" s="129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22"/>
      <c r="B557" s="22"/>
      <c r="C557" s="22"/>
      <c r="D557" s="22"/>
      <c r="E557" s="22"/>
      <c r="F557" s="22"/>
      <c r="G557" s="77"/>
      <c r="H557" s="77"/>
      <c r="I557" s="77"/>
      <c r="J557" s="129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22"/>
      <c r="B558" s="22"/>
      <c r="C558" s="22"/>
      <c r="D558" s="22"/>
      <c r="E558" s="22"/>
      <c r="F558" s="22"/>
      <c r="G558" s="77"/>
      <c r="H558" s="77"/>
      <c r="I558" s="77"/>
      <c r="J558" s="129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22"/>
      <c r="B559" s="22"/>
      <c r="C559" s="22"/>
      <c r="D559" s="22"/>
      <c r="E559" s="22"/>
      <c r="F559" s="22"/>
      <c r="G559" s="77"/>
      <c r="H559" s="77"/>
      <c r="I559" s="77"/>
      <c r="J559" s="129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22"/>
      <c r="B560" s="22"/>
      <c r="C560" s="22"/>
      <c r="D560" s="22"/>
      <c r="E560" s="22"/>
      <c r="F560" s="22"/>
      <c r="G560" s="77"/>
      <c r="H560" s="77"/>
      <c r="I560" s="77"/>
      <c r="J560" s="129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22"/>
      <c r="B561" s="22"/>
      <c r="C561" s="22"/>
      <c r="D561" s="22"/>
      <c r="E561" s="22"/>
      <c r="F561" s="22"/>
      <c r="G561" s="77"/>
      <c r="H561" s="77"/>
      <c r="I561" s="77"/>
      <c r="J561" s="129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22"/>
      <c r="B562" s="22"/>
      <c r="C562" s="22"/>
      <c r="D562" s="22"/>
      <c r="E562" s="22"/>
      <c r="F562" s="22"/>
      <c r="G562" s="77"/>
      <c r="H562" s="77"/>
      <c r="I562" s="77"/>
      <c r="J562" s="129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22"/>
      <c r="B563" s="22"/>
      <c r="C563" s="22"/>
      <c r="D563" s="22"/>
      <c r="E563" s="22"/>
      <c r="F563" s="22"/>
      <c r="G563" s="77"/>
      <c r="H563" s="77"/>
      <c r="I563" s="77"/>
      <c r="J563" s="129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22"/>
      <c r="B564" s="22"/>
      <c r="C564" s="22"/>
      <c r="D564" s="22"/>
      <c r="E564" s="22"/>
      <c r="F564" s="22"/>
      <c r="G564" s="77"/>
      <c r="H564" s="77"/>
      <c r="I564" s="77"/>
      <c r="J564" s="129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22"/>
      <c r="B565" s="22"/>
      <c r="C565" s="22"/>
      <c r="D565" s="22"/>
      <c r="E565" s="22"/>
      <c r="F565" s="22"/>
      <c r="G565" s="77"/>
      <c r="H565" s="77"/>
      <c r="I565" s="77"/>
      <c r="J565" s="129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22"/>
      <c r="B566" s="22"/>
      <c r="C566" s="22"/>
      <c r="D566" s="22"/>
      <c r="E566" s="22"/>
      <c r="F566" s="22"/>
      <c r="G566" s="77"/>
      <c r="H566" s="77"/>
      <c r="I566" s="77"/>
      <c r="J566" s="129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22"/>
      <c r="B567" s="22"/>
      <c r="C567" s="22"/>
      <c r="D567" s="22"/>
      <c r="E567" s="22"/>
      <c r="F567" s="22"/>
      <c r="G567" s="77"/>
      <c r="H567" s="77"/>
      <c r="I567" s="77"/>
      <c r="J567" s="129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22"/>
      <c r="B568" s="22"/>
      <c r="C568" s="22"/>
      <c r="D568" s="22"/>
      <c r="E568" s="22"/>
      <c r="F568" s="22"/>
      <c r="G568" s="77"/>
      <c r="H568" s="77"/>
      <c r="I568" s="77"/>
      <c r="J568" s="129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22"/>
      <c r="B569" s="22"/>
      <c r="C569" s="22"/>
      <c r="D569" s="22"/>
      <c r="E569" s="22"/>
      <c r="F569" s="22"/>
      <c r="G569" s="77"/>
      <c r="H569" s="77"/>
      <c r="I569" s="77"/>
      <c r="J569" s="129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22"/>
      <c r="B570" s="22"/>
      <c r="C570" s="22"/>
      <c r="D570" s="22"/>
      <c r="E570" s="22"/>
      <c r="F570" s="22"/>
      <c r="G570" s="77"/>
      <c r="H570" s="77"/>
      <c r="I570" s="77"/>
      <c r="J570" s="129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22"/>
      <c r="B571" s="22"/>
      <c r="C571" s="22"/>
      <c r="D571" s="22"/>
      <c r="E571" s="22"/>
      <c r="F571" s="22"/>
      <c r="G571" s="77"/>
      <c r="H571" s="77"/>
      <c r="I571" s="77"/>
      <c r="J571" s="129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22"/>
      <c r="B572" s="22"/>
      <c r="C572" s="22"/>
      <c r="D572" s="22"/>
      <c r="E572" s="22"/>
      <c r="F572" s="22"/>
      <c r="G572" s="77"/>
      <c r="H572" s="77"/>
      <c r="I572" s="77"/>
      <c r="J572" s="129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22"/>
      <c r="B573" s="22"/>
      <c r="C573" s="22"/>
      <c r="D573" s="22"/>
      <c r="E573" s="22"/>
      <c r="F573" s="22"/>
      <c r="G573" s="77"/>
      <c r="H573" s="77"/>
      <c r="I573" s="77"/>
      <c r="J573" s="129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22"/>
      <c r="B574" s="22"/>
      <c r="C574" s="22"/>
      <c r="D574" s="22"/>
      <c r="E574" s="22"/>
      <c r="F574" s="22"/>
      <c r="G574" s="77"/>
      <c r="H574" s="77"/>
      <c r="I574" s="77"/>
      <c r="J574" s="129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22"/>
      <c r="B575" s="22"/>
      <c r="C575" s="22"/>
      <c r="D575" s="22"/>
      <c r="E575" s="22"/>
      <c r="F575" s="22"/>
      <c r="G575" s="77"/>
      <c r="H575" s="77"/>
      <c r="I575" s="77"/>
      <c r="J575" s="129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22"/>
      <c r="B576" s="22"/>
      <c r="C576" s="22"/>
      <c r="D576" s="22"/>
      <c r="E576" s="22"/>
      <c r="F576" s="22"/>
      <c r="G576" s="77"/>
      <c r="H576" s="77"/>
      <c r="I576" s="77"/>
      <c r="J576" s="129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22"/>
      <c r="B577" s="22"/>
      <c r="C577" s="22"/>
      <c r="D577" s="22"/>
      <c r="E577" s="22"/>
      <c r="F577" s="22"/>
      <c r="G577" s="77"/>
      <c r="H577" s="77"/>
      <c r="I577" s="77"/>
      <c r="J577" s="129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22"/>
      <c r="B578" s="22"/>
      <c r="C578" s="22"/>
      <c r="D578" s="22"/>
      <c r="E578" s="22"/>
      <c r="F578" s="22"/>
      <c r="G578" s="77"/>
      <c r="H578" s="77"/>
      <c r="I578" s="77"/>
      <c r="J578" s="129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22"/>
      <c r="B579" s="22"/>
      <c r="C579" s="22"/>
      <c r="D579" s="22"/>
      <c r="E579" s="22"/>
      <c r="F579" s="22"/>
      <c r="G579" s="77"/>
      <c r="H579" s="77"/>
      <c r="I579" s="77"/>
      <c r="J579" s="129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22"/>
      <c r="B580" s="22"/>
      <c r="C580" s="22"/>
      <c r="D580" s="22"/>
      <c r="E580" s="22"/>
      <c r="F580" s="22"/>
      <c r="G580" s="77"/>
      <c r="H580" s="77"/>
      <c r="I580" s="77"/>
      <c r="J580" s="129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22"/>
      <c r="B581" s="22"/>
      <c r="C581" s="22"/>
      <c r="D581" s="22"/>
      <c r="E581" s="22"/>
      <c r="F581" s="22"/>
      <c r="G581" s="77"/>
      <c r="H581" s="77"/>
      <c r="I581" s="77"/>
      <c r="J581" s="129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22"/>
      <c r="B582" s="22"/>
      <c r="C582" s="22"/>
      <c r="D582" s="22"/>
      <c r="E582" s="22"/>
      <c r="F582" s="22"/>
      <c r="G582" s="77"/>
      <c r="H582" s="77"/>
      <c r="I582" s="77"/>
      <c r="J582" s="129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22"/>
      <c r="B583" s="22"/>
      <c r="C583" s="22"/>
      <c r="D583" s="22"/>
      <c r="E583" s="22"/>
      <c r="F583" s="22"/>
      <c r="G583" s="77"/>
      <c r="H583" s="77"/>
      <c r="I583" s="77"/>
      <c r="J583" s="129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22"/>
      <c r="B584" s="22"/>
      <c r="C584" s="22"/>
      <c r="D584" s="22"/>
      <c r="E584" s="22"/>
      <c r="F584" s="22"/>
      <c r="G584" s="77"/>
      <c r="H584" s="77"/>
      <c r="I584" s="77"/>
      <c r="J584" s="129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22"/>
      <c r="B585" s="22"/>
      <c r="C585" s="22"/>
      <c r="D585" s="22"/>
      <c r="E585" s="22"/>
      <c r="F585" s="22"/>
      <c r="G585" s="77"/>
      <c r="H585" s="77"/>
      <c r="I585" s="77"/>
      <c r="J585" s="129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22"/>
      <c r="B586" s="22"/>
      <c r="C586" s="22"/>
      <c r="D586" s="22"/>
      <c r="E586" s="22"/>
      <c r="F586" s="22"/>
      <c r="G586" s="77"/>
      <c r="H586" s="77"/>
      <c r="I586" s="77"/>
      <c r="J586" s="129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22"/>
      <c r="B587" s="22"/>
      <c r="C587" s="22"/>
      <c r="D587" s="22"/>
      <c r="E587" s="22"/>
      <c r="F587" s="22"/>
      <c r="G587" s="77"/>
      <c r="H587" s="77"/>
      <c r="I587" s="77"/>
      <c r="J587" s="129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22"/>
      <c r="B588" s="22"/>
      <c r="C588" s="22"/>
      <c r="D588" s="22"/>
      <c r="E588" s="22"/>
      <c r="F588" s="22"/>
      <c r="G588" s="77"/>
      <c r="H588" s="77"/>
      <c r="I588" s="77"/>
      <c r="J588" s="129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22"/>
      <c r="B589" s="22"/>
      <c r="C589" s="22"/>
      <c r="D589" s="22"/>
      <c r="E589" s="22"/>
      <c r="F589" s="22"/>
      <c r="G589" s="77"/>
      <c r="H589" s="77"/>
      <c r="I589" s="77"/>
      <c r="J589" s="129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22"/>
      <c r="B590" s="22"/>
      <c r="C590" s="22"/>
      <c r="D590" s="22"/>
      <c r="E590" s="22"/>
      <c r="F590" s="22"/>
      <c r="G590" s="77"/>
      <c r="H590" s="77"/>
      <c r="I590" s="77"/>
      <c r="J590" s="129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22"/>
      <c r="B591" s="22"/>
      <c r="C591" s="22"/>
      <c r="D591" s="22"/>
      <c r="E591" s="22"/>
      <c r="F591" s="22"/>
      <c r="G591" s="77"/>
      <c r="H591" s="77"/>
      <c r="I591" s="77"/>
      <c r="J591" s="129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22"/>
      <c r="B592" s="22"/>
      <c r="C592" s="22"/>
      <c r="D592" s="22"/>
      <c r="E592" s="22"/>
      <c r="F592" s="22"/>
      <c r="G592" s="77"/>
      <c r="H592" s="77"/>
      <c r="I592" s="77"/>
      <c r="J592" s="129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22"/>
      <c r="B593" s="22"/>
      <c r="C593" s="22"/>
      <c r="D593" s="22"/>
      <c r="E593" s="22"/>
      <c r="F593" s="22"/>
      <c r="G593" s="77"/>
      <c r="H593" s="77"/>
      <c r="I593" s="77"/>
      <c r="J593" s="129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22"/>
      <c r="B594" s="22"/>
      <c r="C594" s="22"/>
      <c r="D594" s="22"/>
      <c r="E594" s="22"/>
      <c r="F594" s="22"/>
      <c r="G594" s="77"/>
      <c r="H594" s="77"/>
      <c r="I594" s="77"/>
      <c r="J594" s="129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22"/>
      <c r="B595" s="22"/>
      <c r="C595" s="22"/>
      <c r="D595" s="22"/>
      <c r="E595" s="22"/>
      <c r="F595" s="22"/>
      <c r="G595" s="77"/>
      <c r="H595" s="77"/>
      <c r="I595" s="77"/>
      <c r="J595" s="129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22"/>
      <c r="B596" s="22"/>
      <c r="C596" s="22"/>
      <c r="D596" s="22"/>
      <c r="E596" s="22"/>
      <c r="F596" s="22"/>
      <c r="G596" s="77"/>
      <c r="H596" s="77"/>
      <c r="I596" s="77"/>
      <c r="J596" s="129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22"/>
      <c r="B597" s="22"/>
      <c r="C597" s="22"/>
      <c r="D597" s="22"/>
      <c r="E597" s="22"/>
      <c r="F597" s="22"/>
      <c r="G597" s="77"/>
      <c r="H597" s="77"/>
      <c r="I597" s="77"/>
      <c r="J597" s="129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22"/>
      <c r="B598" s="22"/>
      <c r="C598" s="22"/>
      <c r="D598" s="22"/>
      <c r="E598" s="22"/>
      <c r="F598" s="22"/>
      <c r="G598" s="77"/>
      <c r="H598" s="77"/>
      <c r="I598" s="77"/>
      <c r="J598" s="129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22"/>
      <c r="B599" s="22"/>
      <c r="C599" s="22"/>
      <c r="D599" s="22"/>
      <c r="E599" s="22"/>
      <c r="F599" s="22"/>
      <c r="G599" s="77"/>
      <c r="H599" s="77"/>
      <c r="I599" s="77"/>
      <c r="J599" s="129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22"/>
      <c r="B600" s="22"/>
      <c r="C600" s="22"/>
      <c r="D600" s="22"/>
      <c r="E600" s="22"/>
      <c r="F600" s="22"/>
      <c r="G600" s="77"/>
      <c r="H600" s="77"/>
      <c r="I600" s="77"/>
      <c r="J600" s="129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22"/>
      <c r="B601" s="22"/>
      <c r="C601" s="22"/>
      <c r="D601" s="22"/>
      <c r="E601" s="22"/>
      <c r="F601" s="22"/>
      <c r="G601" s="77"/>
      <c r="H601" s="77"/>
      <c r="I601" s="77"/>
      <c r="J601" s="129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22"/>
      <c r="B602" s="22"/>
      <c r="C602" s="22"/>
      <c r="D602" s="22"/>
      <c r="E602" s="22"/>
      <c r="F602" s="22"/>
      <c r="G602" s="77"/>
      <c r="H602" s="77"/>
      <c r="I602" s="77"/>
      <c r="J602" s="129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22"/>
      <c r="B603" s="22"/>
      <c r="C603" s="22"/>
      <c r="D603" s="22"/>
      <c r="E603" s="22"/>
      <c r="F603" s="22"/>
      <c r="G603" s="77"/>
      <c r="H603" s="77"/>
      <c r="I603" s="77"/>
      <c r="J603" s="129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22"/>
      <c r="B604" s="22"/>
      <c r="C604" s="22"/>
      <c r="D604" s="22"/>
      <c r="E604" s="22"/>
      <c r="F604" s="22"/>
      <c r="G604" s="77"/>
      <c r="H604" s="77"/>
      <c r="I604" s="77"/>
      <c r="J604" s="129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22"/>
      <c r="B605" s="22"/>
      <c r="C605" s="22"/>
      <c r="D605" s="22"/>
      <c r="E605" s="22"/>
      <c r="F605" s="22"/>
      <c r="G605" s="77"/>
      <c r="H605" s="77"/>
      <c r="I605" s="77"/>
      <c r="J605" s="129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22"/>
      <c r="B606" s="22"/>
      <c r="C606" s="22"/>
      <c r="D606" s="22"/>
      <c r="E606" s="22"/>
      <c r="F606" s="22"/>
      <c r="G606" s="77"/>
      <c r="H606" s="77"/>
      <c r="I606" s="77"/>
      <c r="J606" s="129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22"/>
      <c r="B607" s="22"/>
      <c r="C607" s="22"/>
      <c r="D607" s="22"/>
      <c r="E607" s="22"/>
      <c r="F607" s="22"/>
      <c r="G607" s="77"/>
      <c r="H607" s="77"/>
      <c r="I607" s="77"/>
      <c r="J607" s="129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22"/>
      <c r="B608" s="22"/>
      <c r="C608" s="22"/>
      <c r="D608" s="22"/>
      <c r="E608" s="22"/>
      <c r="F608" s="22"/>
      <c r="G608" s="77"/>
      <c r="H608" s="77"/>
      <c r="I608" s="77"/>
      <c r="J608" s="129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22"/>
      <c r="B609" s="22"/>
      <c r="C609" s="22"/>
      <c r="D609" s="22"/>
      <c r="E609" s="22"/>
      <c r="F609" s="22"/>
      <c r="G609" s="77"/>
      <c r="H609" s="77"/>
      <c r="I609" s="77"/>
      <c r="J609" s="129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22"/>
      <c r="B610" s="22"/>
      <c r="C610" s="22"/>
      <c r="D610" s="22"/>
      <c r="E610" s="22"/>
      <c r="F610" s="22"/>
      <c r="G610" s="77"/>
      <c r="H610" s="77"/>
      <c r="I610" s="77"/>
      <c r="J610" s="129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22"/>
      <c r="B611" s="22"/>
      <c r="C611" s="22"/>
      <c r="D611" s="22"/>
      <c r="E611" s="22"/>
      <c r="F611" s="22"/>
      <c r="G611" s="77"/>
      <c r="H611" s="77"/>
      <c r="I611" s="77"/>
      <c r="J611" s="129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22"/>
      <c r="B612" s="22"/>
      <c r="C612" s="22"/>
      <c r="D612" s="22"/>
      <c r="E612" s="22"/>
      <c r="F612" s="22"/>
      <c r="G612" s="77"/>
      <c r="H612" s="77"/>
      <c r="I612" s="77"/>
      <c r="J612" s="129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22"/>
      <c r="B613" s="22"/>
      <c r="C613" s="22"/>
      <c r="D613" s="22"/>
      <c r="E613" s="22"/>
      <c r="F613" s="22"/>
      <c r="G613" s="77"/>
      <c r="H613" s="77"/>
      <c r="I613" s="77"/>
      <c r="J613" s="129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22"/>
      <c r="B614" s="22"/>
      <c r="C614" s="22"/>
      <c r="D614" s="22"/>
      <c r="E614" s="22"/>
      <c r="F614" s="22"/>
      <c r="G614" s="77"/>
      <c r="H614" s="77"/>
      <c r="I614" s="77"/>
      <c r="J614" s="129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22"/>
      <c r="B615" s="22"/>
      <c r="C615" s="22"/>
      <c r="D615" s="22"/>
      <c r="E615" s="22"/>
      <c r="F615" s="22"/>
      <c r="G615" s="77"/>
      <c r="H615" s="77"/>
      <c r="I615" s="77"/>
      <c r="J615" s="129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22"/>
      <c r="B616" s="22"/>
      <c r="C616" s="22"/>
      <c r="D616" s="22"/>
      <c r="E616" s="22"/>
      <c r="F616" s="22"/>
      <c r="G616" s="77"/>
      <c r="H616" s="77"/>
      <c r="I616" s="77"/>
      <c r="J616" s="129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22"/>
      <c r="B617" s="22"/>
      <c r="C617" s="22"/>
      <c r="D617" s="22"/>
      <c r="E617" s="22"/>
      <c r="F617" s="22"/>
      <c r="G617" s="77"/>
      <c r="H617" s="77"/>
      <c r="I617" s="77"/>
      <c r="J617" s="129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22"/>
      <c r="B618" s="22"/>
      <c r="C618" s="22"/>
      <c r="D618" s="22"/>
      <c r="E618" s="22"/>
      <c r="F618" s="22"/>
      <c r="G618" s="77"/>
      <c r="H618" s="77"/>
      <c r="I618" s="77"/>
      <c r="J618" s="129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22"/>
      <c r="B619" s="22"/>
      <c r="C619" s="22"/>
      <c r="D619" s="22"/>
      <c r="E619" s="22"/>
      <c r="F619" s="22"/>
      <c r="G619" s="77"/>
      <c r="H619" s="77"/>
      <c r="I619" s="77"/>
      <c r="J619" s="129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22"/>
      <c r="B620" s="22"/>
      <c r="C620" s="22"/>
      <c r="D620" s="22"/>
      <c r="E620" s="22"/>
      <c r="F620" s="22"/>
      <c r="G620" s="77"/>
      <c r="H620" s="77"/>
      <c r="I620" s="77"/>
      <c r="J620" s="129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22"/>
      <c r="B621" s="22"/>
      <c r="C621" s="22"/>
      <c r="D621" s="22"/>
      <c r="E621" s="22"/>
      <c r="F621" s="22"/>
      <c r="G621" s="77"/>
      <c r="H621" s="77"/>
      <c r="I621" s="77"/>
      <c r="J621" s="129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22"/>
      <c r="B622" s="22"/>
      <c r="C622" s="22"/>
      <c r="D622" s="22"/>
      <c r="E622" s="22"/>
      <c r="F622" s="22"/>
      <c r="G622" s="77"/>
      <c r="H622" s="77"/>
      <c r="I622" s="77"/>
      <c r="J622" s="129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22"/>
      <c r="B623" s="22"/>
      <c r="C623" s="22"/>
      <c r="D623" s="22"/>
      <c r="E623" s="22"/>
      <c r="F623" s="22"/>
      <c r="G623" s="77"/>
      <c r="H623" s="77"/>
      <c r="I623" s="77"/>
      <c r="J623" s="129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22"/>
      <c r="B624" s="22"/>
      <c r="C624" s="22"/>
      <c r="D624" s="22"/>
      <c r="E624" s="22"/>
      <c r="F624" s="22"/>
      <c r="G624" s="77"/>
      <c r="H624" s="77"/>
      <c r="I624" s="77"/>
      <c r="J624" s="129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22"/>
      <c r="B625" s="22"/>
      <c r="C625" s="22"/>
      <c r="D625" s="22"/>
      <c r="E625" s="22"/>
      <c r="F625" s="22"/>
      <c r="G625" s="77"/>
      <c r="H625" s="77"/>
      <c r="I625" s="77"/>
      <c r="J625" s="129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22"/>
      <c r="B626" s="22"/>
      <c r="C626" s="22"/>
      <c r="D626" s="22"/>
      <c r="E626" s="22"/>
      <c r="F626" s="22"/>
      <c r="G626" s="77"/>
      <c r="H626" s="77"/>
      <c r="I626" s="77"/>
      <c r="J626" s="129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22"/>
      <c r="B627" s="22"/>
      <c r="C627" s="22"/>
      <c r="D627" s="22"/>
      <c r="E627" s="22"/>
      <c r="F627" s="22"/>
      <c r="G627" s="77"/>
      <c r="H627" s="77"/>
      <c r="I627" s="77"/>
      <c r="J627" s="129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22"/>
      <c r="B628" s="22"/>
      <c r="C628" s="22"/>
      <c r="D628" s="22"/>
      <c r="E628" s="22"/>
      <c r="F628" s="22"/>
      <c r="G628" s="77"/>
      <c r="H628" s="77"/>
      <c r="I628" s="77"/>
      <c r="J628" s="129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22"/>
      <c r="B629" s="22"/>
      <c r="C629" s="22"/>
      <c r="D629" s="22"/>
      <c r="E629" s="22"/>
      <c r="F629" s="22"/>
      <c r="G629" s="77"/>
      <c r="H629" s="77"/>
      <c r="I629" s="77"/>
      <c r="J629" s="129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22"/>
      <c r="B630" s="22"/>
      <c r="C630" s="22"/>
      <c r="D630" s="22"/>
      <c r="E630" s="22"/>
      <c r="F630" s="22"/>
      <c r="G630" s="77"/>
      <c r="H630" s="77"/>
      <c r="I630" s="77"/>
      <c r="J630" s="129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22"/>
      <c r="B631" s="22"/>
      <c r="C631" s="22"/>
      <c r="D631" s="22"/>
      <c r="E631" s="22"/>
      <c r="F631" s="22"/>
      <c r="G631" s="77"/>
      <c r="H631" s="77"/>
      <c r="I631" s="77"/>
      <c r="J631" s="129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22"/>
      <c r="B632" s="22"/>
      <c r="C632" s="22"/>
      <c r="D632" s="22"/>
      <c r="E632" s="22"/>
      <c r="F632" s="22"/>
      <c r="G632" s="77"/>
      <c r="H632" s="77"/>
      <c r="I632" s="77"/>
      <c r="J632" s="129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22"/>
      <c r="B633" s="22"/>
      <c r="C633" s="22"/>
      <c r="D633" s="22"/>
      <c r="E633" s="22"/>
      <c r="F633" s="22"/>
      <c r="G633" s="77"/>
      <c r="H633" s="77"/>
      <c r="I633" s="77"/>
      <c r="J633" s="129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22"/>
      <c r="B634" s="22"/>
      <c r="C634" s="22"/>
      <c r="D634" s="22"/>
      <c r="E634" s="22"/>
      <c r="F634" s="22"/>
      <c r="G634" s="77"/>
      <c r="H634" s="77"/>
      <c r="I634" s="77"/>
      <c r="J634" s="129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22"/>
      <c r="B635" s="22"/>
      <c r="C635" s="22"/>
      <c r="D635" s="22"/>
      <c r="E635" s="22"/>
      <c r="F635" s="22"/>
      <c r="G635" s="77"/>
      <c r="H635" s="77"/>
      <c r="I635" s="77"/>
      <c r="J635" s="129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22"/>
      <c r="B636" s="22"/>
      <c r="C636" s="22"/>
      <c r="D636" s="22"/>
      <c r="E636" s="22"/>
      <c r="F636" s="22"/>
      <c r="G636" s="77"/>
      <c r="H636" s="77"/>
      <c r="I636" s="77"/>
      <c r="J636" s="129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22"/>
      <c r="B637" s="22"/>
      <c r="C637" s="22"/>
      <c r="D637" s="22"/>
      <c r="E637" s="22"/>
      <c r="F637" s="22"/>
      <c r="G637" s="77"/>
      <c r="H637" s="77"/>
      <c r="I637" s="77"/>
      <c r="J637" s="129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22"/>
      <c r="B638" s="22"/>
      <c r="C638" s="22"/>
      <c r="D638" s="22"/>
      <c r="E638" s="22"/>
      <c r="F638" s="22"/>
      <c r="G638" s="77"/>
      <c r="H638" s="77"/>
      <c r="I638" s="77"/>
      <c r="J638" s="129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22"/>
      <c r="B639" s="22"/>
      <c r="C639" s="22"/>
      <c r="D639" s="22"/>
      <c r="E639" s="22"/>
      <c r="F639" s="22"/>
      <c r="G639" s="77"/>
      <c r="H639" s="77"/>
      <c r="I639" s="77"/>
      <c r="J639" s="129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22"/>
      <c r="B640" s="22"/>
      <c r="C640" s="22"/>
      <c r="D640" s="22"/>
      <c r="E640" s="22"/>
      <c r="F640" s="22"/>
      <c r="G640" s="77"/>
      <c r="H640" s="77"/>
      <c r="I640" s="77"/>
      <c r="J640" s="129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22"/>
      <c r="B641" s="22"/>
      <c r="C641" s="22"/>
      <c r="D641" s="22"/>
      <c r="E641" s="22"/>
      <c r="F641" s="22"/>
      <c r="G641" s="77"/>
      <c r="H641" s="77"/>
      <c r="I641" s="77"/>
      <c r="J641" s="129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22"/>
      <c r="B642" s="22"/>
      <c r="C642" s="22"/>
      <c r="D642" s="22"/>
      <c r="E642" s="22"/>
      <c r="F642" s="22"/>
      <c r="G642" s="77"/>
      <c r="H642" s="77"/>
      <c r="I642" s="77"/>
      <c r="J642" s="129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22"/>
      <c r="B643" s="22"/>
      <c r="C643" s="22"/>
      <c r="D643" s="22"/>
      <c r="E643" s="22"/>
      <c r="F643" s="22"/>
      <c r="G643" s="77"/>
      <c r="H643" s="77"/>
      <c r="I643" s="77"/>
      <c r="J643" s="129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22"/>
      <c r="B644" s="22"/>
      <c r="C644" s="22"/>
      <c r="D644" s="22"/>
      <c r="E644" s="22"/>
      <c r="F644" s="22"/>
      <c r="G644" s="77"/>
      <c r="H644" s="77"/>
      <c r="I644" s="77"/>
      <c r="J644" s="129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22"/>
      <c r="B645" s="22"/>
      <c r="C645" s="22"/>
      <c r="D645" s="22"/>
      <c r="E645" s="22"/>
      <c r="F645" s="22"/>
      <c r="G645" s="77"/>
      <c r="H645" s="77"/>
      <c r="I645" s="77"/>
      <c r="J645" s="129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22"/>
      <c r="B646" s="22"/>
      <c r="C646" s="22"/>
      <c r="D646" s="22"/>
      <c r="E646" s="22"/>
      <c r="F646" s="22"/>
      <c r="G646" s="77"/>
      <c r="H646" s="77"/>
      <c r="I646" s="77"/>
      <c r="J646" s="129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22"/>
      <c r="B647" s="22"/>
      <c r="C647" s="22"/>
      <c r="D647" s="22"/>
      <c r="E647" s="22"/>
      <c r="F647" s="22"/>
      <c r="G647" s="77"/>
      <c r="H647" s="77"/>
      <c r="I647" s="77"/>
      <c r="J647" s="129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22"/>
      <c r="B648" s="22"/>
      <c r="C648" s="22"/>
      <c r="D648" s="22"/>
      <c r="E648" s="22"/>
      <c r="F648" s="22"/>
      <c r="G648" s="77"/>
      <c r="H648" s="77"/>
      <c r="I648" s="77"/>
      <c r="J648" s="129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22"/>
      <c r="B649" s="22"/>
      <c r="C649" s="22"/>
      <c r="D649" s="22"/>
      <c r="E649" s="22"/>
      <c r="F649" s="22"/>
      <c r="G649" s="77"/>
      <c r="H649" s="77"/>
      <c r="I649" s="77"/>
      <c r="J649" s="129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22"/>
      <c r="B650" s="22"/>
      <c r="C650" s="22"/>
      <c r="D650" s="22"/>
      <c r="E650" s="22"/>
      <c r="F650" s="22"/>
      <c r="G650" s="77"/>
      <c r="H650" s="77"/>
      <c r="I650" s="77"/>
      <c r="J650" s="129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22"/>
      <c r="B651" s="22"/>
      <c r="C651" s="22"/>
      <c r="D651" s="22"/>
      <c r="E651" s="22"/>
      <c r="F651" s="22"/>
      <c r="G651" s="77"/>
      <c r="H651" s="77"/>
      <c r="I651" s="77"/>
      <c r="J651" s="129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22"/>
      <c r="B652" s="22"/>
      <c r="C652" s="22"/>
      <c r="D652" s="22"/>
      <c r="E652" s="22"/>
      <c r="F652" s="22"/>
      <c r="G652" s="77"/>
      <c r="H652" s="77"/>
      <c r="I652" s="77"/>
      <c r="J652" s="129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22"/>
      <c r="B653" s="22"/>
      <c r="C653" s="22"/>
      <c r="D653" s="22"/>
      <c r="E653" s="22"/>
      <c r="F653" s="22"/>
      <c r="G653" s="77"/>
      <c r="H653" s="77"/>
      <c r="I653" s="77"/>
      <c r="J653" s="129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22"/>
      <c r="B654" s="22"/>
      <c r="C654" s="22"/>
      <c r="D654" s="22"/>
      <c r="E654" s="22"/>
      <c r="F654" s="22"/>
      <c r="G654" s="77"/>
      <c r="H654" s="77"/>
      <c r="I654" s="77"/>
      <c r="J654" s="129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22"/>
      <c r="B655" s="22"/>
      <c r="C655" s="22"/>
      <c r="D655" s="22"/>
      <c r="E655" s="22"/>
      <c r="F655" s="22"/>
      <c r="G655" s="77"/>
      <c r="H655" s="77"/>
      <c r="I655" s="77"/>
      <c r="J655" s="129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22"/>
      <c r="B656" s="22"/>
      <c r="C656" s="22"/>
      <c r="D656" s="22"/>
      <c r="E656" s="22"/>
      <c r="F656" s="22"/>
      <c r="G656" s="77"/>
      <c r="H656" s="77"/>
      <c r="I656" s="77"/>
      <c r="J656" s="129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22"/>
      <c r="B657" s="22"/>
      <c r="C657" s="22"/>
      <c r="D657" s="22"/>
      <c r="E657" s="22"/>
      <c r="F657" s="22"/>
      <c r="G657" s="77"/>
      <c r="H657" s="77"/>
      <c r="I657" s="77"/>
      <c r="J657" s="129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22"/>
      <c r="B658" s="22"/>
      <c r="C658" s="22"/>
      <c r="D658" s="22"/>
      <c r="E658" s="22"/>
      <c r="F658" s="22"/>
      <c r="G658" s="77"/>
      <c r="H658" s="77"/>
      <c r="I658" s="77"/>
      <c r="J658" s="129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22"/>
      <c r="B659" s="22"/>
      <c r="C659" s="22"/>
      <c r="D659" s="22"/>
      <c r="E659" s="22"/>
      <c r="F659" s="22"/>
      <c r="G659" s="77"/>
      <c r="H659" s="77"/>
      <c r="I659" s="77"/>
      <c r="J659" s="129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22"/>
      <c r="B660" s="22"/>
      <c r="C660" s="22"/>
      <c r="D660" s="22"/>
      <c r="E660" s="22"/>
      <c r="F660" s="22"/>
      <c r="G660" s="77"/>
      <c r="H660" s="77"/>
      <c r="I660" s="77"/>
      <c r="J660" s="129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22"/>
      <c r="B661" s="22"/>
      <c r="C661" s="22"/>
      <c r="D661" s="22"/>
      <c r="E661" s="22"/>
      <c r="F661" s="22"/>
      <c r="G661" s="77"/>
      <c r="H661" s="77"/>
      <c r="I661" s="77"/>
      <c r="J661" s="129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22"/>
      <c r="B662" s="22"/>
      <c r="C662" s="22"/>
      <c r="D662" s="22"/>
      <c r="E662" s="22"/>
      <c r="F662" s="22"/>
      <c r="G662" s="77"/>
      <c r="H662" s="77"/>
      <c r="I662" s="77"/>
      <c r="J662" s="129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22"/>
      <c r="B663" s="22"/>
      <c r="C663" s="22"/>
      <c r="D663" s="22"/>
      <c r="E663" s="22"/>
      <c r="F663" s="22"/>
      <c r="G663" s="77"/>
      <c r="H663" s="77"/>
      <c r="I663" s="77"/>
      <c r="J663" s="129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22"/>
      <c r="B664" s="22"/>
      <c r="C664" s="22"/>
      <c r="D664" s="22"/>
      <c r="E664" s="22"/>
      <c r="F664" s="22"/>
      <c r="G664" s="77"/>
      <c r="H664" s="77"/>
      <c r="I664" s="77"/>
      <c r="J664" s="129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22"/>
      <c r="B665" s="22"/>
      <c r="C665" s="22"/>
      <c r="D665" s="22"/>
      <c r="E665" s="22"/>
      <c r="F665" s="22"/>
      <c r="G665" s="77"/>
      <c r="H665" s="77"/>
      <c r="I665" s="77"/>
      <c r="J665" s="129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22"/>
      <c r="B666" s="22"/>
      <c r="C666" s="22"/>
      <c r="D666" s="22"/>
      <c r="E666" s="22"/>
      <c r="F666" s="22"/>
      <c r="G666" s="77"/>
      <c r="H666" s="77"/>
      <c r="I666" s="77"/>
      <c r="J666" s="129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22"/>
      <c r="B667" s="22"/>
      <c r="C667" s="22"/>
      <c r="D667" s="22"/>
      <c r="E667" s="22"/>
      <c r="F667" s="22"/>
      <c r="G667" s="77"/>
      <c r="H667" s="77"/>
      <c r="I667" s="77"/>
      <c r="J667" s="129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22"/>
      <c r="B668" s="22"/>
      <c r="C668" s="22"/>
      <c r="D668" s="22"/>
      <c r="E668" s="22"/>
      <c r="F668" s="22"/>
      <c r="G668" s="77"/>
      <c r="H668" s="77"/>
      <c r="I668" s="77"/>
      <c r="J668" s="129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22"/>
      <c r="B669" s="22"/>
      <c r="C669" s="22"/>
      <c r="D669" s="22"/>
      <c r="E669" s="22"/>
      <c r="F669" s="22"/>
      <c r="G669" s="77"/>
      <c r="H669" s="77"/>
      <c r="I669" s="77"/>
      <c r="J669" s="129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22"/>
      <c r="B670" s="22"/>
      <c r="C670" s="22"/>
      <c r="D670" s="22"/>
      <c r="E670" s="22"/>
      <c r="F670" s="22"/>
      <c r="G670" s="77"/>
      <c r="H670" s="77"/>
      <c r="I670" s="77"/>
      <c r="J670" s="129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22"/>
      <c r="B671" s="22"/>
      <c r="C671" s="22"/>
      <c r="D671" s="22"/>
      <c r="E671" s="22"/>
      <c r="F671" s="22"/>
      <c r="G671" s="77"/>
      <c r="H671" s="77"/>
      <c r="I671" s="77"/>
      <c r="J671" s="129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22"/>
      <c r="B672" s="22"/>
      <c r="C672" s="22"/>
      <c r="D672" s="22"/>
      <c r="E672" s="22"/>
      <c r="F672" s="22"/>
      <c r="G672" s="77"/>
      <c r="H672" s="77"/>
      <c r="I672" s="77"/>
      <c r="J672" s="129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22"/>
      <c r="B673" s="22"/>
      <c r="C673" s="22"/>
      <c r="D673" s="22"/>
      <c r="E673" s="22"/>
      <c r="F673" s="22"/>
      <c r="G673" s="77"/>
      <c r="H673" s="77"/>
      <c r="I673" s="77"/>
      <c r="J673" s="129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22"/>
      <c r="B674" s="22"/>
      <c r="C674" s="22"/>
      <c r="D674" s="22"/>
      <c r="E674" s="22"/>
      <c r="F674" s="22"/>
      <c r="G674" s="77"/>
      <c r="H674" s="77"/>
      <c r="I674" s="77"/>
      <c r="J674" s="129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22"/>
      <c r="B675" s="22"/>
      <c r="C675" s="22"/>
      <c r="D675" s="22"/>
      <c r="E675" s="22"/>
      <c r="F675" s="22"/>
      <c r="G675" s="77"/>
      <c r="H675" s="77"/>
      <c r="I675" s="77"/>
      <c r="J675" s="129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22"/>
      <c r="B676" s="22"/>
      <c r="C676" s="22"/>
      <c r="D676" s="22"/>
      <c r="E676" s="22"/>
      <c r="F676" s="22"/>
      <c r="G676" s="77"/>
      <c r="H676" s="77"/>
      <c r="I676" s="77"/>
      <c r="J676" s="129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22"/>
      <c r="B677" s="22"/>
      <c r="C677" s="22"/>
      <c r="D677" s="22"/>
      <c r="E677" s="22"/>
      <c r="F677" s="22"/>
      <c r="G677" s="77"/>
      <c r="H677" s="77"/>
      <c r="I677" s="77"/>
      <c r="J677" s="129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22"/>
      <c r="B678" s="22"/>
      <c r="C678" s="22"/>
      <c r="D678" s="22"/>
      <c r="E678" s="22"/>
      <c r="F678" s="22"/>
      <c r="G678" s="77"/>
      <c r="H678" s="77"/>
      <c r="I678" s="77"/>
      <c r="J678" s="129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22"/>
      <c r="B679" s="22"/>
      <c r="C679" s="22"/>
      <c r="D679" s="22"/>
      <c r="E679" s="22"/>
      <c r="F679" s="22"/>
      <c r="G679" s="77"/>
      <c r="H679" s="77"/>
      <c r="I679" s="77"/>
      <c r="J679" s="129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22"/>
      <c r="B680" s="22"/>
      <c r="C680" s="22"/>
      <c r="D680" s="22"/>
      <c r="E680" s="22"/>
      <c r="F680" s="22"/>
      <c r="G680" s="77"/>
      <c r="H680" s="77"/>
      <c r="I680" s="77"/>
      <c r="J680" s="129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22"/>
      <c r="B681" s="22"/>
      <c r="C681" s="22"/>
      <c r="D681" s="22"/>
      <c r="E681" s="22"/>
      <c r="F681" s="22"/>
      <c r="G681" s="77"/>
      <c r="H681" s="77"/>
      <c r="I681" s="77"/>
      <c r="J681" s="129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22"/>
      <c r="B682" s="22"/>
      <c r="C682" s="22"/>
      <c r="D682" s="22"/>
      <c r="E682" s="22"/>
      <c r="F682" s="22"/>
      <c r="G682" s="77"/>
      <c r="H682" s="77"/>
      <c r="I682" s="77"/>
      <c r="J682" s="129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22"/>
      <c r="B683" s="22"/>
      <c r="C683" s="22"/>
      <c r="D683" s="22"/>
      <c r="E683" s="22"/>
      <c r="F683" s="22"/>
      <c r="G683" s="77"/>
      <c r="H683" s="77"/>
      <c r="I683" s="77"/>
      <c r="J683" s="129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22"/>
      <c r="B684" s="22"/>
      <c r="C684" s="22"/>
      <c r="D684" s="22"/>
      <c r="E684" s="22"/>
      <c r="F684" s="22"/>
      <c r="G684" s="77"/>
      <c r="H684" s="77"/>
      <c r="I684" s="77"/>
      <c r="J684" s="129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22"/>
      <c r="B685" s="22"/>
      <c r="C685" s="22"/>
      <c r="D685" s="22"/>
      <c r="E685" s="22"/>
      <c r="F685" s="22"/>
      <c r="G685" s="77"/>
      <c r="H685" s="77"/>
      <c r="I685" s="77"/>
      <c r="J685" s="129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22"/>
      <c r="B686" s="22"/>
      <c r="C686" s="22"/>
      <c r="D686" s="22"/>
      <c r="E686" s="22"/>
      <c r="F686" s="22"/>
      <c r="G686" s="77"/>
      <c r="H686" s="77"/>
      <c r="I686" s="77"/>
      <c r="J686" s="129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22"/>
      <c r="B687" s="22"/>
      <c r="C687" s="22"/>
      <c r="D687" s="22"/>
      <c r="E687" s="22"/>
      <c r="F687" s="22"/>
      <c r="G687" s="77"/>
      <c r="H687" s="77"/>
      <c r="I687" s="77"/>
      <c r="J687" s="129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22"/>
      <c r="B688" s="22"/>
      <c r="C688" s="22"/>
      <c r="D688" s="22"/>
      <c r="E688" s="22"/>
      <c r="F688" s="22"/>
      <c r="G688" s="77"/>
      <c r="H688" s="77"/>
      <c r="I688" s="77"/>
      <c r="J688" s="129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22"/>
      <c r="B689" s="22"/>
      <c r="C689" s="22"/>
      <c r="D689" s="22"/>
      <c r="E689" s="22"/>
      <c r="F689" s="22"/>
      <c r="G689" s="77"/>
      <c r="H689" s="77"/>
      <c r="I689" s="77"/>
      <c r="J689" s="129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22"/>
      <c r="B690" s="22"/>
      <c r="C690" s="22"/>
      <c r="D690" s="22"/>
      <c r="E690" s="22"/>
      <c r="F690" s="22"/>
      <c r="G690" s="77"/>
      <c r="H690" s="77"/>
      <c r="I690" s="77"/>
      <c r="J690" s="129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22"/>
      <c r="B691" s="22"/>
      <c r="C691" s="22"/>
      <c r="D691" s="22"/>
      <c r="E691" s="22"/>
      <c r="F691" s="22"/>
      <c r="G691" s="77"/>
      <c r="H691" s="77"/>
      <c r="I691" s="77"/>
      <c r="J691" s="129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22"/>
      <c r="B692" s="22"/>
      <c r="C692" s="22"/>
      <c r="D692" s="22"/>
      <c r="E692" s="22"/>
      <c r="F692" s="22"/>
      <c r="G692" s="77"/>
      <c r="H692" s="77"/>
      <c r="I692" s="77"/>
      <c r="J692" s="129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22"/>
      <c r="B693" s="22"/>
      <c r="C693" s="22"/>
      <c r="D693" s="22"/>
      <c r="E693" s="22"/>
      <c r="F693" s="22"/>
      <c r="G693" s="77"/>
      <c r="H693" s="77"/>
      <c r="I693" s="77"/>
      <c r="J693" s="129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22"/>
      <c r="B694" s="22"/>
      <c r="C694" s="22"/>
      <c r="D694" s="22"/>
      <c r="E694" s="22"/>
      <c r="F694" s="22"/>
      <c r="G694" s="77"/>
      <c r="H694" s="77"/>
      <c r="I694" s="77"/>
      <c r="J694" s="129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22"/>
      <c r="B695" s="22"/>
      <c r="C695" s="22"/>
      <c r="D695" s="22"/>
      <c r="E695" s="22"/>
      <c r="F695" s="22"/>
      <c r="G695" s="77"/>
      <c r="H695" s="77"/>
      <c r="I695" s="77"/>
      <c r="J695" s="129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22"/>
      <c r="B696" s="22"/>
      <c r="C696" s="22"/>
      <c r="D696" s="22"/>
      <c r="E696" s="22"/>
      <c r="F696" s="22"/>
      <c r="G696" s="77"/>
      <c r="H696" s="77"/>
      <c r="I696" s="77"/>
      <c r="J696" s="129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22"/>
      <c r="B697" s="22"/>
      <c r="C697" s="22"/>
      <c r="D697" s="22"/>
      <c r="E697" s="22"/>
      <c r="F697" s="22"/>
      <c r="G697" s="77"/>
      <c r="H697" s="77"/>
      <c r="I697" s="77"/>
      <c r="J697" s="129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22"/>
      <c r="B698" s="22"/>
      <c r="C698" s="22"/>
      <c r="D698" s="22"/>
      <c r="E698" s="22"/>
      <c r="F698" s="22"/>
      <c r="G698" s="77"/>
      <c r="H698" s="77"/>
      <c r="I698" s="77"/>
      <c r="J698" s="129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22"/>
      <c r="B699" s="22"/>
      <c r="C699" s="22"/>
      <c r="D699" s="22"/>
      <c r="E699" s="22"/>
      <c r="F699" s="22"/>
      <c r="G699" s="77"/>
      <c r="H699" s="77"/>
      <c r="I699" s="77"/>
      <c r="J699" s="129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22"/>
      <c r="B700" s="22"/>
      <c r="C700" s="22"/>
      <c r="D700" s="22"/>
      <c r="E700" s="22"/>
      <c r="F700" s="22"/>
      <c r="G700" s="77"/>
      <c r="H700" s="77"/>
      <c r="I700" s="77"/>
      <c r="J700" s="129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22"/>
      <c r="B701" s="22"/>
      <c r="C701" s="22"/>
      <c r="D701" s="22"/>
      <c r="E701" s="22"/>
      <c r="F701" s="22"/>
      <c r="G701" s="77"/>
      <c r="H701" s="77"/>
      <c r="I701" s="77"/>
      <c r="J701" s="129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22"/>
      <c r="B702" s="22"/>
      <c r="C702" s="22"/>
      <c r="D702" s="22"/>
      <c r="E702" s="22"/>
      <c r="F702" s="22"/>
      <c r="G702" s="77"/>
      <c r="H702" s="77"/>
      <c r="I702" s="77"/>
      <c r="J702" s="129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22"/>
      <c r="B703" s="22"/>
      <c r="C703" s="22"/>
      <c r="D703" s="22"/>
      <c r="E703" s="22"/>
      <c r="F703" s="22"/>
      <c r="G703" s="77"/>
      <c r="H703" s="77"/>
      <c r="I703" s="77"/>
      <c r="J703" s="129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22"/>
      <c r="B704" s="22"/>
      <c r="C704" s="22"/>
      <c r="D704" s="22"/>
      <c r="E704" s="22"/>
      <c r="F704" s="22"/>
      <c r="G704" s="77"/>
      <c r="H704" s="77"/>
      <c r="I704" s="77"/>
      <c r="J704" s="129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22"/>
      <c r="B705" s="22"/>
      <c r="C705" s="22"/>
      <c r="D705" s="22"/>
      <c r="E705" s="22"/>
      <c r="F705" s="22"/>
      <c r="G705" s="77"/>
      <c r="H705" s="77"/>
      <c r="I705" s="77"/>
      <c r="J705" s="129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22"/>
      <c r="B706" s="22"/>
      <c r="C706" s="22"/>
      <c r="D706" s="22"/>
      <c r="E706" s="22"/>
      <c r="F706" s="22"/>
      <c r="G706" s="77"/>
      <c r="H706" s="77"/>
      <c r="I706" s="77"/>
      <c r="J706" s="129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22"/>
      <c r="B707" s="22"/>
      <c r="C707" s="22"/>
      <c r="D707" s="22"/>
      <c r="E707" s="22"/>
      <c r="F707" s="22"/>
      <c r="G707" s="77"/>
      <c r="H707" s="77"/>
      <c r="I707" s="77"/>
      <c r="J707" s="129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22"/>
      <c r="B708" s="22"/>
      <c r="C708" s="22"/>
      <c r="D708" s="22"/>
      <c r="E708" s="22"/>
      <c r="F708" s="22"/>
      <c r="G708" s="77"/>
      <c r="H708" s="77"/>
      <c r="I708" s="77"/>
      <c r="J708" s="129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22"/>
      <c r="B709" s="22"/>
      <c r="C709" s="22"/>
      <c r="D709" s="22"/>
      <c r="E709" s="22"/>
      <c r="F709" s="22"/>
      <c r="G709" s="77"/>
      <c r="H709" s="77"/>
      <c r="I709" s="77"/>
      <c r="J709" s="129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22"/>
      <c r="B710" s="22"/>
      <c r="C710" s="22"/>
      <c r="D710" s="22"/>
      <c r="E710" s="22"/>
      <c r="F710" s="22"/>
      <c r="G710" s="77"/>
      <c r="H710" s="77"/>
      <c r="I710" s="77"/>
      <c r="J710" s="129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22"/>
      <c r="B711" s="22"/>
      <c r="C711" s="22"/>
      <c r="D711" s="22"/>
      <c r="E711" s="22"/>
      <c r="F711" s="22"/>
      <c r="G711" s="77"/>
      <c r="H711" s="77"/>
      <c r="I711" s="77"/>
      <c r="J711" s="129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22"/>
      <c r="B712" s="22"/>
      <c r="C712" s="22"/>
      <c r="D712" s="22"/>
      <c r="E712" s="22"/>
      <c r="F712" s="22"/>
      <c r="G712" s="77"/>
      <c r="H712" s="77"/>
      <c r="I712" s="77"/>
      <c r="J712" s="129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22"/>
      <c r="B713" s="22"/>
      <c r="C713" s="22"/>
      <c r="D713" s="22"/>
      <c r="E713" s="22"/>
      <c r="F713" s="22"/>
      <c r="G713" s="77"/>
      <c r="H713" s="77"/>
      <c r="I713" s="77"/>
      <c r="J713" s="129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22"/>
      <c r="B714" s="22"/>
      <c r="C714" s="22"/>
      <c r="D714" s="22"/>
      <c r="E714" s="22"/>
      <c r="F714" s="22"/>
      <c r="G714" s="77"/>
      <c r="H714" s="77"/>
      <c r="I714" s="77"/>
      <c r="J714" s="129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22"/>
      <c r="B715" s="22"/>
      <c r="C715" s="22"/>
      <c r="D715" s="22"/>
      <c r="E715" s="22"/>
      <c r="F715" s="22"/>
      <c r="G715" s="77"/>
      <c r="H715" s="77"/>
      <c r="I715" s="77"/>
      <c r="J715" s="129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22"/>
      <c r="B716" s="22"/>
      <c r="C716" s="22"/>
      <c r="D716" s="22"/>
      <c r="E716" s="22"/>
      <c r="F716" s="22"/>
      <c r="G716" s="77"/>
      <c r="H716" s="77"/>
      <c r="I716" s="77"/>
      <c r="J716" s="129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22"/>
      <c r="B717" s="22"/>
      <c r="C717" s="22"/>
      <c r="D717" s="22"/>
      <c r="E717" s="22"/>
      <c r="F717" s="22"/>
      <c r="G717" s="77"/>
      <c r="H717" s="77"/>
      <c r="I717" s="77"/>
      <c r="J717" s="129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22"/>
      <c r="B718" s="22"/>
      <c r="C718" s="22"/>
      <c r="D718" s="22"/>
      <c r="E718" s="22"/>
      <c r="F718" s="22"/>
      <c r="G718" s="77"/>
      <c r="H718" s="77"/>
      <c r="I718" s="77"/>
      <c r="J718" s="129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22"/>
      <c r="B719" s="22"/>
      <c r="C719" s="22"/>
      <c r="D719" s="22"/>
      <c r="E719" s="22"/>
      <c r="F719" s="22"/>
      <c r="G719" s="77"/>
      <c r="H719" s="77"/>
      <c r="I719" s="77"/>
      <c r="J719" s="129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22"/>
      <c r="B720" s="22"/>
      <c r="C720" s="22"/>
      <c r="D720" s="22"/>
      <c r="E720" s="22"/>
      <c r="F720" s="22"/>
      <c r="G720" s="77"/>
      <c r="H720" s="77"/>
      <c r="I720" s="77"/>
      <c r="J720" s="129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22"/>
      <c r="B721" s="22"/>
      <c r="C721" s="22"/>
      <c r="D721" s="22"/>
      <c r="E721" s="22"/>
      <c r="F721" s="22"/>
      <c r="G721" s="77"/>
      <c r="H721" s="77"/>
      <c r="I721" s="77"/>
      <c r="J721" s="129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22"/>
      <c r="B722" s="22"/>
      <c r="C722" s="22"/>
      <c r="D722" s="22"/>
      <c r="E722" s="22"/>
      <c r="F722" s="22"/>
      <c r="G722" s="77"/>
      <c r="H722" s="77"/>
      <c r="I722" s="77"/>
      <c r="J722" s="129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22"/>
      <c r="B723" s="22"/>
      <c r="C723" s="22"/>
      <c r="D723" s="22"/>
      <c r="E723" s="22"/>
      <c r="F723" s="22"/>
      <c r="G723" s="77"/>
      <c r="H723" s="77"/>
      <c r="I723" s="77"/>
      <c r="J723" s="129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22"/>
      <c r="B724" s="22"/>
      <c r="C724" s="22"/>
      <c r="D724" s="22"/>
      <c r="E724" s="22"/>
      <c r="F724" s="22"/>
      <c r="G724" s="77"/>
      <c r="H724" s="77"/>
      <c r="I724" s="77"/>
      <c r="J724" s="129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22"/>
      <c r="B725" s="22"/>
      <c r="C725" s="22"/>
      <c r="D725" s="22"/>
      <c r="E725" s="22"/>
      <c r="F725" s="22"/>
      <c r="G725" s="77"/>
      <c r="H725" s="77"/>
      <c r="I725" s="77"/>
      <c r="J725" s="129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22"/>
      <c r="B726" s="22"/>
      <c r="C726" s="22"/>
      <c r="D726" s="22"/>
      <c r="E726" s="22"/>
      <c r="F726" s="22"/>
      <c r="G726" s="77"/>
      <c r="H726" s="77"/>
      <c r="I726" s="77"/>
      <c r="J726" s="129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22"/>
      <c r="B727" s="22"/>
      <c r="C727" s="22"/>
      <c r="D727" s="22"/>
      <c r="E727" s="22"/>
      <c r="F727" s="22"/>
      <c r="G727" s="77"/>
      <c r="H727" s="77"/>
      <c r="I727" s="77"/>
      <c r="J727" s="129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22"/>
      <c r="B728" s="22"/>
      <c r="C728" s="22"/>
      <c r="D728" s="22"/>
      <c r="E728" s="22"/>
      <c r="F728" s="22"/>
      <c r="G728" s="77"/>
      <c r="H728" s="77"/>
      <c r="I728" s="77"/>
      <c r="J728" s="129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22"/>
      <c r="B729" s="22"/>
      <c r="C729" s="22"/>
      <c r="D729" s="22"/>
      <c r="E729" s="22"/>
      <c r="F729" s="22"/>
      <c r="G729" s="77"/>
      <c r="H729" s="77"/>
      <c r="I729" s="77"/>
      <c r="J729" s="129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22"/>
      <c r="B730" s="22"/>
      <c r="C730" s="22"/>
      <c r="D730" s="22"/>
      <c r="E730" s="22"/>
      <c r="F730" s="22"/>
      <c r="G730" s="77"/>
      <c r="H730" s="77"/>
      <c r="I730" s="77"/>
      <c r="J730" s="129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22"/>
      <c r="B731" s="22"/>
      <c r="C731" s="22"/>
      <c r="D731" s="22"/>
      <c r="E731" s="22"/>
      <c r="F731" s="22"/>
      <c r="G731" s="77"/>
      <c r="H731" s="77"/>
      <c r="I731" s="77"/>
      <c r="J731" s="129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22"/>
      <c r="B732" s="22"/>
      <c r="C732" s="22"/>
      <c r="D732" s="22"/>
      <c r="E732" s="22"/>
      <c r="F732" s="22"/>
      <c r="G732" s="77"/>
      <c r="H732" s="77"/>
      <c r="I732" s="77"/>
      <c r="J732" s="129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22"/>
      <c r="B733" s="22"/>
      <c r="C733" s="22"/>
      <c r="D733" s="22"/>
      <c r="E733" s="22"/>
      <c r="F733" s="22"/>
      <c r="G733" s="77"/>
      <c r="H733" s="77"/>
      <c r="I733" s="77"/>
      <c r="J733" s="129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22"/>
      <c r="B734" s="22"/>
      <c r="C734" s="22"/>
      <c r="D734" s="22"/>
      <c r="E734" s="22"/>
      <c r="F734" s="22"/>
      <c r="G734" s="77"/>
      <c r="H734" s="77"/>
      <c r="I734" s="77"/>
      <c r="J734" s="129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22"/>
      <c r="B735" s="22"/>
      <c r="C735" s="22"/>
      <c r="D735" s="22"/>
      <c r="E735" s="22"/>
      <c r="F735" s="22"/>
      <c r="G735" s="77"/>
      <c r="H735" s="77"/>
      <c r="I735" s="77"/>
      <c r="J735" s="129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22"/>
      <c r="B736" s="22"/>
      <c r="C736" s="22"/>
      <c r="D736" s="22"/>
      <c r="E736" s="22"/>
      <c r="F736" s="22"/>
      <c r="G736" s="77"/>
      <c r="H736" s="77"/>
      <c r="I736" s="77"/>
      <c r="J736" s="129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22"/>
      <c r="B737" s="22"/>
      <c r="C737" s="22"/>
      <c r="D737" s="22"/>
      <c r="E737" s="22"/>
      <c r="F737" s="22"/>
      <c r="G737" s="77"/>
      <c r="H737" s="77"/>
      <c r="I737" s="77"/>
      <c r="J737" s="129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22"/>
      <c r="B738" s="22"/>
      <c r="C738" s="22"/>
      <c r="D738" s="22"/>
      <c r="E738" s="22"/>
      <c r="F738" s="22"/>
      <c r="G738" s="77"/>
      <c r="H738" s="77"/>
      <c r="I738" s="77"/>
      <c r="J738" s="129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22"/>
      <c r="B739" s="22"/>
      <c r="C739" s="22"/>
      <c r="D739" s="22"/>
      <c r="E739" s="22"/>
      <c r="F739" s="22"/>
      <c r="G739" s="77"/>
      <c r="H739" s="77"/>
      <c r="I739" s="77"/>
      <c r="J739" s="129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22"/>
      <c r="B740" s="22"/>
      <c r="C740" s="22"/>
      <c r="D740" s="22"/>
      <c r="E740" s="22"/>
      <c r="F740" s="22"/>
      <c r="G740" s="77"/>
      <c r="H740" s="77"/>
      <c r="I740" s="77"/>
      <c r="J740" s="129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22"/>
      <c r="B741" s="22"/>
      <c r="C741" s="22"/>
      <c r="D741" s="22"/>
      <c r="E741" s="22"/>
      <c r="F741" s="22"/>
      <c r="G741" s="77"/>
      <c r="H741" s="77"/>
      <c r="I741" s="77"/>
      <c r="J741" s="129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22"/>
      <c r="B742" s="22"/>
      <c r="C742" s="22"/>
      <c r="D742" s="22"/>
      <c r="E742" s="22"/>
      <c r="F742" s="22"/>
      <c r="G742" s="77"/>
      <c r="H742" s="77"/>
      <c r="I742" s="77"/>
      <c r="J742" s="129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22"/>
      <c r="B743" s="22"/>
      <c r="C743" s="22"/>
      <c r="D743" s="22"/>
      <c r="E743" s="22"/>
      <c r="F743" s="22"/>
      <c r="G743" s="77"/>
      <c r="H743" s="77"/>
      <c r="I743" s="77"/>
      <c r="J743" s="129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22"/>
      <c r="B744" s="22"/>
      <c r="C744" s="22"/>
      <c r="D744" s="22"/>
      <c r="E744" s="22"/>
      <c r="F744" s="22"/>
      <c r="G744" s="77"/>
      <c r="H744" s="77"/>
      <c r="I744" s="77"/>
      <c r="J744" s="129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22"/>
      <c r="B745" s="22"/>
      <c r="C745" s="22"/>
      <c r="D745" s="22"/>
      <c r="E745" s="22"/>
      <c r="F745" s="22"/>
      <c r="G745" s="77"/>
      <c r="H745" s="77"/>
      <c r="I745" s="77"/>
      <c r="J745" s="129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22"/>
      <c r="B746" s="22"/>
      <c r="C746" s="22"/>
      <c r="D746" s="22"/>
      <c r="E746" s="22"/>
      <c r="F746" s="22"/>
      <c r="G746" s="77"/>
      <c r="H746" s="77"/>
      <c r="I746" s="77"/>
      <c r="J746" s="129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22"/>
      <c r="B747" s="22"/>
      <c r="C747" s="22"/>
      <c r="D747" s="22"/>
      <c r="E747" s="22"/>
      <c r="F747" s="22"/>
      <c r="G747" s="77"/>
      <c r="H747" s="77"/>
      <c r="I747" s="77"/>
      <c r="J747" s="129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22"/>
      <c r="B748" s="22"/>
      <c r="C748" s="22"/>
      <c r="D748" s="22"/>
      <c r="E748" s="22"/>
      <c r="F748" s="22"/>
      <c r="G748" s="77"/>
      <c r="H748" s="77"/>
      <c r="I748" s="77"/>
      <c r="J748" s="129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22"/>
      <c r="B749" s="22"/>
      <c r="C749" s="22"/>
      <c r="D749" s="22"/>
      <c r="E749" s="22"/>
      <c r="F749" s="22"/>
      <c r="G749" s="77"/>
      <c r="H749" s="77"/>
      <c r="I749" s="77"/>
      <c r="J749" s="129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22"/>
      <c r="B750" s="22"/>
      <c r="C750" s="22"/>
      <c r="D750" s="22"/>
      <c r="E750" s="22"/>
      <c r="F750" s="22"/>
      <c r="G750" s="77"/>
      <c r="H750" s="77"/>
      <c r="I750" s="77"/>
      <c r="J750" s="129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22"/>
      <c r="B751" s="22"/>
      <c r="C751" s="22"/>
      <c r="D751" s="22"/>
      <c r="E751" s="22"/>
      <c r="F751" s="22"/>
      <c r="G751" s="77"/>
      <c r="H751" s="77"/>
      <c r="I751" s="77"/>
      <c r="J751" s="129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22"/>
      <c r="B752" s="22"/>
      <c r="C752" s="22"/>
      <c r="D752" s="22"/>
      <c r="E752" s="22"/>
      <c r="F752" s="22"/>
      <c r="G752" s="77"/>
      <c r="H752" s="77"/>
      <c r="I752" s="77"/>
      <c r="J752" s="129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22"/>
      <c r="B753" s="22"/>
      <c r="C753" s="22"/>
      <c r="D753" s="22"/>
      <c r="E753" s="22"/>
      <c r="F753" s="22"/>
      <c r="G753" s="77"/>
      <c r="H753" s="77"/>
      <c r="I753" s="77"/>
      <c r="J753" s="129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22"/>
      <c r="B754" s="22"/>
      <c r="C754" s="22"/>
      <c r="D754" s="22"/>
      <c r="E754" s="22"/>
      <c r="F754" s="22"/>
      <c r="G754" s="77"/>
      <c r="H754" s="77"/>
      <c r="I754" s="77"/>
      <c r="J754" s="129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22"/>
      <c r="B755" s="22"/>
      <c r="C755" s="22"/>
      <c r="D755" s="22"/>
      <c r="E755" s="22"/>
      <c r="F755" s="22"/>
      <c r="G755" s="77"/>
      <c r="H755" s="77"/>
      <c r="I755" s="77"/>
      <c r="J755" s="129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22"/>
      <c r="B756" s="22"/>
      <c r="C756" s="22"/>
      <c r="D756" s="22"/>
      <c r="E756" s="22"/>
      <c r="F756" s="22"/>
      <c r="G756" s="77"/>
      <c r="H756" s="77"/>
      <c r="I756" s="77"/>
      <c r="J756" s="129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22"/>
      <c r="B757" s="22"/>
      <c r="C757" s="22"/>
      <c r="D757" s="22"/>
      <c r="E757" s="22"/>
      <c r="F757" s="22"/>
      <c r="G757" s="77"/>
      <c r="H757" s="77"/>
      <c r="I757" s="77"/>
      <c r="J757" s="129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22"/>
      <c r="B758" s="22"/>
      <c r="C758" s="22"/>
      <c r="D758" s="22"/>
      <c r="E758" s="22"/>
      <c r="F758" s="22"/>
      <c r="G758" s="77"/>
      <c r="H758" s="77"/>
      <c r="I758" s="77"/>
      <c r="J758" s="129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22"/>
      <c r="B759" s="22"/>
      <c r="C759" s="22"/>
      <c r="D759" s="22"/>
      <c r="E759" s="22"/>
      <c r="F759" s="22"/>
      <c r="G759" s="77"/>
      <c r="H759" s="77"/>
      <c r="I759" s="77"/>
      <c r="J759" s="129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22"/>
      <c r="B760" s="22"/>
      <c r="C760" s="22"/>
      <c r="D760" s="22"/>
      <c r="E760" s="22"/>
      <c r="F760" s="22"/>
      <c r="G760" s="77"/>
      <c r="H760" s="77"/>
      <c r="I760" s="77"/>
      <c r="J760" s="129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22"/>
      <c r="B761" s="22"/>
      <c r="C761" s="22"/>
      <c r="D761" s="22"/>
      <c r="E761" s="22"/>
      <c r="F761" s="22"/>
      <c r="G761" s="77"/>
      <c r="H761" s="77"/>
      <c r="I761" s="77"/>
      <c r="J761" s="129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22"/>
      <c r="B762" s="22"/>
      <c r="C762" s="22"/>
      <c r="D762" s="22"/>
      <c r="E762" s="22"/>
      <c r="F762" s="22"/>
      <c r="G762" s="77"/>
      <c r="H762" s="77"/>
      <c r="I762" s="77"/>
      <c r="J762" s="129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22"/>
      <c r="B763" s="22"/>
      <c r="C763" s="22"/>
      <c r="D763" s="22"/>
      <c r="E763" s="22"/>
      <c r="F763" s="22"/>
      <c r="G763" s="77"/>
      <c r="H763" s="77"/>
      <c r="I763" s="77"/>
      <c r="J763" s="129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22"/>
      <c r="B764" s="22"/>
      <c r="C764" s="22"/>
      <c r="D764" s="22"/>
      <c r="E764" s="22"/>
      <c r="F764" s="22"/>
      <c r="G764" s="77"/>
      <c r="H764" s="77"/>
      <c r="I764" s="77"/>
      <c r="J764" s="129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22"/>
      <c r="B765" s="22"/>
      <c r="C765" s="22"/>
      <c r="D765" s="22"/>
      <c r="E765" s="22"/>
      <c r="F765" s="22"/>
      <c r="G765" s="77"/>
      <c r="H765" s="77"/>
      <c r="I765" s="77"/>
      <c r="J765" s="129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22"/>
      <c r="B766" s="22"/>
      <c r="C766" s="22"/>
      <c r="D766" s="22"/>
      <c r="E766" s="22"/>
      <c r="F766" s="22"/>
      <c r="G766" s="77"/>
      <c r="H766" s="77"/>
      <c r="I766" s="77"/>
      <c r="J766" s="129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22"/>
      <c r="B767" s="22"/>
      <c r="C767" s="22"/>
      <c r="D767" s="22"/>
      <c r="E767" s="22"/>
      <c r="F767" s="22"/>
      <c r="G767" s="77"/>
      <c r="H767" s="77"/>
      <c r="I767" s="77"/>
      <c r="J767" s="129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22"/>
      <c r="B768" s="22"/>
      <c r="C768" s="22"/>
      <c r="D768" s="22"/>
      <c r="E768" s="22"/>
      <c r="F768" s="22"/>
      <c r="G768" s="77"/>
      <c r="H768" s="77"/>
      <c r="I768" s="77"/>
      <c r="J768" s="129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22"/>
      <c r="B769" s="22"/>
      <c r="C769" s="22"/>
      <c r="D769" s="22"/>
      <c r="E769" s="22"/>
      <c r="F769" s="22"/>
      <c r="G769" s="77"/>
      <c r="H769" s="77"/>
      <c r="I769" s="77"/>
      <c r="J769" s="129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22"/>
      <c r="B770" s="22"/>
      <c r="C770" s="22"/>
      <c r="D770" s="22"/>
      <c r="E770" s="22"/>
      <c r="F770" s="22"/>
      <c r="G770" s="77"/>
      <c r="H770" s="77"/>
      <c r="I770" s="77"/>
      <c r="J770" s="129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22"/>
      <c r="B771" s="22"/>
      <c r="C771" s="22"/>
      <c r="D771" s="22"/>
      <c r="E771" s="22"/>
      <c r="F771" s="22"/>
      <c r="G771" s="77"/>
      <c r="H771" s="77"/>
      <c r="I771" s="77"/>
      <c r="J771" s="129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22"/>
      <c r="B772" s="22"/>
      <c r="C772" s="22"/>
      <c r="D772" s="22"/>
      <c r="E772" s="22"/>
      <c r="F772" s="22"/>
      <c r="G772" s="77"/>
      <c r="H772" s="77"/>
      <c r="I772" s="77"/>
      <c r="J772" s="129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22"/>
      <c r="B773" s="22"/>
      <c r="C773" s="22"/>
      <c r="D773" s="22"/>
      <c r="E773" s="22"/>
      <c r="F773" s="22"/>
      <c r="G773" s="77"/>
      <c r="H773" s="77"/>
      <c r="I773" s="77"/>
      <c r="J773" s="129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22"/>
      <c r="B774" s="22"/>
      <c r="C774" s="22"/>
      <c r="D774" s="22"/>
      <c r="E774" s="22"/>
      <c r="F774" s="22"/>
      <c r="G774" s="77"/>
      <c r="H774" s="77"/>
      <c r="I774" s="77"/>
      <c r="J774" s="129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22"/>
      <c r="B775" s="22"/>
      <c r="C775" s="22"/>
      <c r="D775" s="22"/>
      <c r="E775" s="22"/>
      <c r="F775" s="22"/>
      <c r="G775" s="77"/>
      <c r="H775" s="77"/>
      <c r="I775" s="77"/>
      <c r="J775" s="129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22"/>
      <c r="B776" s="22"/>
      <c r="C776" s="22"/>
      <c r="D776" s="22"/>
      <c r="E776" s="22"/>
      <c r="F776" s="22"/>
      <c r="G776" s="77"/>
      <c r="H776" s="77"/>
      <c r="I776" s="77"/>
      <c r="J776" s="129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22"/>
      <c r="B777" s="22"/>
      <c r="C777" s="22"/>
      <c r="D777" s="22"/>
      <c r="E777" s="22"/>
      <c r="F777" s="22"/>
      <c r="G777" s="77"/>
      <c r="H777" s="77"/>
      <c r="I777" s="77"/>
      <c r="J777" s="129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22"/>
      <c r="B778" s="22"/>
      <c r="C778" s="22"/>
      <c r="D778" s="22"/>
      <c r="E778" s="22"/>
      <c r="F778" s="22"/>
      <c r="G778" s="77"/>
      <c r="H778" s="77"/>
      <c r="I778" s="77"/>
      <c r="J778" s="129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22"/>
      <c r="B779" s="22"/>
      <c r="C779" s="22"/>
      <c r="D779" s="22"/>
      <c r="E779" s="22"/>
      <c r="F779" s="22"/>
      <c r="G779" s="77"/>
      <c r="H779" s="77"/>
      <c r="I779" s="77"/>
      <c r="J779" s="129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22"/>
      <c r="B780" s="22"/>
      <c r="C780" s="22"/>
      <c r="D780" s="22"/>
      <c r="E780" s="22"/>
      <c r="F780" s="22"/>
      <c r="G780" s="77"/>
      <c r="H780" s="77"/>
      <c r="I780" s="77"/>
      <c r="J780" s="129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22"/>
      <c r="B781" s="22"/>
      <c r="C781" s="22"/>
      <c r="D781" s="22"/>
      <c r="E781" s="22"/>
      <c r="F781" s="22"/>
      <c r="G781" s="77"/>
      <c r="H781" s="77"/>
      <c r="I781" s="77"/>
      <c r="J781" s="129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22"/>
      <c r="B782" s="22"/>
      <c r="C782" s="22"/>
      <c r="D782" s="22"/>
      <c r="E782" s="22"/>
      <c r="F782" s="22"/>
      <c r="G782" s="77"/>
      <c r="H782" s="77"/>
      <c r="I782" s="77"/>
      <c r="J782" s="129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22"/>
      <c r="B783" s="22"/>
      <c r="C783" s="22"/>
      <c r="D783" s="22"/>
      <c r="E783" s="22"/>
      <c r="F783" s="22"/>
      <c r="G783" s="77"/>
      <c r="H783" s="77"/>
      <c r="I783" s="77"/>
      <c r="J783" s="129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22"/>
      <c r="B784" s="22"/>
      <c r="C784" s="22"/>
      <c r="D784" s="22"/>
      <c r="E784" s="22"/>
      <c r="F784" s="22"/>
      <c r="G784" s="77"/>
      <c r="H784" s="77"/>
      <c r="I784" s="77"/>
      <c r="J784" s="129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22"/>
      <c r="B785" s="22"/>
      <c r="C785" s="22"/>
      <c r="D785" s="22"/>
      <c r="E785" s="22"/>
      <c r="F785" s="22"/>
      <c r="G785" s="77"/>
      <c r="H785" s="77"/>
      <c r="I785" s="77"/>
      <c r="J785" s="129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22"/>
      <c r="B786" s="22"/>
      <c r="C786" s="22"/>
      <c r="D786" s="22"/>
      <c r="E786" s="22"/>
      <c r="F786" s="22"/>
      <c r="G786" s="77"/>
      <c r="H786" s="77"/>
      <c r="I786" s="77"/>
      <c r="J786" s="129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22"/>
      <c r="B787" s="22"/>
      <c r="C787" s="22"/>
      <c r="D787" s="22"/>
      <c r="E787" s="22"/>
      <c r="F787" s="22"/>
      <c r="G787" s="77"/>
      <c r="H787" s="77"/>
      <c r="I787" s="77"/>
      <c r="J787" s="129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22"/>
      <c r="B788" s="22"/>
      <c r="C788" s="22"/>
      <c r="D788" s="22"/>
      <c r="E788" s="22"/>
      <c r="F788" s="22"/>
      <c r="G788" s="77"/>
      <c r="H788" s="77"/>
      <c r="I788" s="77"/>
      <c r="J788" s="129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22"/>
      <c r="B789" s="22"/>
      <c r="C789" s="22"/>
      <c r="D789" s="22"/>
      <c r="E789" s="22"/>
      <c r="F789" s="22"/>
      <c r="G789" s="77"/>
      <c r="H789" s="77"/>
      <c r="I789" s="77"/>
      <c r="J789" s="129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22"/>
      <c r="B790" s="22"/>
      <c r="C790" s="22"/>
      <c r="D790" s="22"/>
      <c r="E790" s="22"/>
      <c r="F790" s="22"/>
      <c r="G790" s="77"/>
      <c r="H790" s="77"/>
      <c r="I790" s="77"/>
      <c r="J790" s="129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22"/>
      <c r="B791" s="22"/>
      <c r="C791" s="22"/>
      <c r="D791" s="22"/>
      <c r="E791" s="22"/>
      <c r="F791" s="22"/>
      <c r="G791" s="77"/>
      <c r="H791" s="77"/>
      <c r="I791" s="77"/>
      <c r="J791" s="129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22"/>
      <c r="B792" s="22"/>
      <c r="C792" s="22"/>
      <c r="D792" s="22"/>
      <c r="E792" s="22"/>
      <c r="F792" s="22"/>
      <c r="G792" s="77"/>
      <c r="H792" s="77"/>
      <c r="I792" s="77"/>
      <c r="J792" s="129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22"/>
      <c r="B793" s="22"/>
      <c r="C793" s="22"/>
      <c r="D793" s="22"/>
      <c r="E793" s="22"/>
      <c r="F793" s="22"/>
      <c r="G793" s="77"/>
      <c r="H793" s="77"/>
      <c r="I793" s="77"/>
      <c r="J793" s="129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22"/>
      <c r="B794" s="22"/>
      <c r="C794" s="22"/>
      <c r="D794" s="22"/>
      <c r="E794" s="22"/>
      <c r="F794" s="22"/>
      <c r="G794" s="77"/>
      <c r="H794" s="77"/>
      <c r="I794" s="77"/>
      <c r="J794" s="129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22"/>
      <c r="B795" s="22"/>
      <c r="C795" s="22"/>
      <c r="D795" s="22"/>
      <c r="E795" s="22"/>
      <c r="F795" s="22"/>
      <c r="G795" s="77"/>
      <c r="H795" s="77"/>
      <c r="I795" s="77"/>
      <c r="J795" s="129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22"/>
      <c r="B796" s="22"/>
      <c r="C796" s="22"/>
      <c r="D796" s="22"/>
      <c r="E796" s="22"/>
      <c r="F796" s="22"/>
      <c r="G796" s="77"/>
      <c r="H796" s="77"/>
      <c r="I796" s="77"/>
      <c r="J796" s="129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22"/>
      <c r="B797" s="22"/>
      <c r="C797" s="22"/>
      <c r="D797" s="22"/>
      <c r="E797" s="22"/>
      <c r="F797" s="22"/>
      <c r="G797" s="77"/>
      <c r="H797" s="77"/>
      <c r="I797" s="77"/>
      <c r="J797" s="129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22"/>
      <c r="B798" s="22"/>
      <c r="C798" s="22"/>
      <c r="D798" s="22"/>
      <c r="E798" s="22"/>
      <c r="F798" s="22"/>
      <c r="G798" s="77"/>
      <c r="H798" s="77"/>
      <c r="I798" s="77"/>
      <c r="J798" s="129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22"/>
      <c r="B799" s="22"/>
      <c r="C799" s="22"/>
      <c r="D799" s="22"/>
      <c r="E799" s="22"/>
      <c r="F799" s="22"/>
      <c r="G799" s="77"/>
      <c r="H799" s="77"/>
      <c r="I799" s="77"/>
      <c r="J799" s="129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22"/>
      <c r="B800" s="22"/>
      <c r="C800" s="22"/>
      <c r="D800" s="22"/>
      <c r="E800" s="22"/>
      <c r="F800" s="22"/>
      <c r="G800" s="77"/>
      <c r="H800" s="77"/>
      <c r="I800" s="77"/>
      <c r="J800" s="129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22"/>
      <c r="B801" s="22"/>
      <c r="C801" s="22"/>
      <c r="D801" s="22"/>
      <c r="E801" s="22"/>
      <c r="F801" s="22"/>
      <c r="G801" s="77"/>
      <c r="H801" s="77"/>
      <c r="I801" s="77"/>
      <c r="J801" s="129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22"/>
      <c r="B802" s="22"/>
      <c r="C802" s="22"/>
      <c r="D802" s="22"/>
      <c r="E802" s="22"/>
      <c r="F802" s="22"/>
      <c r="G802" s="77"/>
      <c r="H802" s="77"/>
      <c r="I802" s="77"/>
      <c r="J802" s="129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22"/>
      <c r="B803" s="22"/>
      <c r="C803" s="22"/>
      <c r="D803" s="22"/>
      <c r="E803" s="22"/>
      <c r="F803" s="22"/>
      <c r="G803" s="77"/>
      <c r="H803" s="77"/>
      <c r="I803" s="77"/>
      <c r="J803" s="129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22"/>
      <c r="B804" s="22"/>
      <c r="C804" s="22"/>
      <c r="D804" s="22"/>
      <c r="E804" s="22"/>
      <c r="F804" s="22"/>
      <c r="G804" s="77"/>
      <c r="H804" s="77"/>
      <c r="I804" s="77"/>
      <c r="J804" s="129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22"/>
      <c r="B805" s="22"/>
      <c r="C805" s="22"/>
      <c r="D805" s="22"/>
      <c r="E805" s="22"/>
      <c r="F805" s="22"/>
      <c r="G805" s="77"/>
      <c r="H805" s="77"/>
      <c r="I805" s="77"/>
      <c r="J805" s="129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22"/>
      <c r="B806" s="22"/>
      <c r="C806" s="22"/>
      <c r="D806" s="22"/>
      <c r="E806" s="22"/>
      <c r="F806" s="22"/>
      <c r="G806" s="77"/>
      <c r="H806" s="77"/>
      <c r="I806" s="77"/>
      <c r="J806" s="129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22"/>
      <c r="B807" s="22"/>
      <c r="C807" s="22"/>
      <c r="D807" s="22"/>
      <c r="E807" s="22"/>
      <c r="F807" s="22"/>
      <c r="G807" s="77"/>
      <c r="H807" s="77"/>
      <c r="I807" s="77"/>
      <c r="J807" s="129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22"/>
      <c r="B808" s="22"/>
      <c r="C808" s="22"/>
      <c r="D808" s="22"/>
      <c r="E808" s="22"/>
      <c r="F808" s="22"/>
      <c r="G808" s="77"/>
      <c r="H808" s="77"/>
      <c r="I808" s="77"/>
      <c r="J808" s="129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22"/>
      <c r="B809" s="22"/>
      <c r="C809" s="22"/>
      <c r="D809" s="22"/>
      <c r="E809" s="22"/>
      <c r="F809" s="22"/>
      <c r="G809" s="77"/>
      <c r="H809" s="77"/>
      <c r="I809" s="77"/>
      <c r="J809" s="129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22"/>
      <c r="B810" s="22"/>
      <c r="C810" s="22"/>
      <c r="D810" s="22"/>
      <c r="E810" s="22"/>
      <c r="F810" s="22"/>
      <c r="G810" s="77"/>
      <c r="H810" s="77"/>
      <c r="I810" s="77"/>
      <c r="J810" s="129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22"/>
      <c r="B811" s="22"/>
      <c r="C811" s="22"/>
      <c r="D811" s="22"/>
      <c r="E811" s="22"/>
      <c r="F811" s="22"/>
      <c r="G811" s="77"/>
      <c r="H811" s="77"/>
      <c r="I811" s="77"/>
      <c r="J811" s="129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22"/>
      <c r="B812" s="22"/>
      <c r="C812" s="22"/>
      <c r="D812" s="22"/>
      <c r="E812" s="22"/>
      <c r="F812" s="22"/>
      <c r="G812" s="77"/>
      <c r="H812" s="77"/>
      <c r="I812" s="77"/>
      <c r="J812" s="129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22"/>
      <c r="B813" s="22"/>
      <c r="C813" s="22"/>
      <c r="D813" s="22"/>
      <c r="E813" s="22"/>
      <c r="F813" s="22"/>
      <c r="G813" s="77"/>
      <c r="H813" s="77"/>
      <c r="I813" s="77"/>
      <c r="J813" s="129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22"/>
      <c r="B814" s="22"/>
      <c r="C814" s="22"/>
      <c r="D814" s="22"/>
      <c r="E814" s="22"/>
      <c r="F814" s="22"/>
      <c r="G814" s="77"/>
      <c r="H814" s="77"/>
      <c r="I814" s="77"/>
      <c r="J814" s="129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22"/>
      <c r="B815" s="22"/>
      <c r="C815" s="22"/>
      <c r="D815" s="22"/>
      <c r="E815" s="22"/>
      <c r="F815" s="22"/>
      <c r="G815" s="77"/>
      <c r="H815" s="77"/>
      <c r="I815" s="77"/>
      <c r="J815" s="129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22"/>
      <c r="B816" s="22"/>
      <c r="C816" s="22"/>
      <c r="D816" s="22"/>
      <c r="E816" s="22"/>
      <c r="F816" s="22"/>
      <c r="G816" s="77"/>
      <c r="H816" s="77"/>
      <c r="I816" s="77"/>
      <c r="J816" s="129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22"/>
      <c r="B817" s="22"/>
      <c r="C817" s="22"/>
      <c r="D817" s="22"/>
      <c r="E817" s="22"/>
      <c r="F817" s="22"/>
      <c r="G817" s="77"/>
      <c r="H817" s="77"/>
      <c r="I817" s="77"/>
      <c r="J817" s="129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22"/>
      <c r="B818" s="22"/>
      <c r="C818" s="22"/>
      <c r="D818" s="22"/>
      <c r="E818" s="22"/>
      <c r="F818" s="22"/>
      <c r="G818" s="77"/>
      <c r="H818" s="77"/>
      <c r="I818" s="77"/>
      <c r="J818" s="129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22"/>
      <c r="B819" s="22"/>
      <c r="C819" s="22"/>
      <c r="D819" s="22"/>
      <c r="E819" s="22"/>
      <c r="F819" s="22"/>
      <c r="G819" s="77"/>
      <c r="H819" s="77"/>
      <c r="I819" s="77"/>
      <c r="J819" s="129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22"/>
      <c r="B820" s="22"/>
      <c r="C820" s="22"/>
      <c r="D820" s="22"/>
      <c r="E820" s="22"/>
      <c r="F820" s="22"/>
      <c r="G820" s="77"/>
      <c r="H820" s="77"/>
      <c r="I820" s="77"/>
      <c r="J820" s="129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22"/>
      <c r="B821" s="22"/>
      <c r="C821" s="22"/>
      <c r="D821" s="22"/>
      <c r="E821" s="22"/>
      <c r="F821" s="22"/>
      <c r="G821" s="77"/>
      <c r="H821" s="77"/>
      <c r="I821" s="77"/>
      <c r="J821" s="129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22"/>
      <c r="B822" s="22"/>
      <c r="C822" s="22"/>
      <c r="D822" s="22"/>
      <c r="E822" s="22"/>
      <c r="F822" s="22"/>
      <c r="G822" s="77"/>
      <c r="H822" s="77"/>
      <c r="I822" s="77"/>
      <c r="J822" s="129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22"/>
      <c r="B823" s="22"/>
      <c r="C823" s="22"/>
      <c r="D823" s="22"/>
      <c r="E823" s="22"/>
      <c r="F823" s="22"/>
      <c r="G823" s="77"/>
      <c r="H823" s="77"/>
      <c r="I823" s="77"/>
      <c r="J823" s="129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22"/>
      <c r="B824" s="22"/>
      <c r="C824" s="22"/>
      <c r="D824" s="22"/>
      <c r="E824" s="22"/>
      <c r="F824" s="22"/>
      <c r="G824" s="77"/>
      <c r="H824" s="77"/>
      <c r="I824" s="77"/>
      <c r="J824" s="129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22"/>
      <c r="B825" s="22"/>
      <c r="C825" s="22"/>
      <c r="D825" s="22"/>
      <c r="E825" s="22"/>
      <c r="F825" s="22"/>
      <c r="G825" s="77"/>
      <c r="H825" s="77"/>
      <c r="I825" s="77"/>
      <c r="J825" s="129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22"/>
      <c r="B826" s="22"/>
      <c r="C826" s="22"/>
      <c r="D826" s="22"/>
      <c r="E826" s="22"/>
      <c r="F826" s="22"/>
      <c r="G826" s="77"/>
      <c r="H826" s="77"/>
      <c r="I826" s="77"/>
      <c r="J826" s="129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22"/>
      <c r="B827" s="22"/>
      <c r="C827" s="22"/>
      <c r="D827" s="22"/>
      <c r="E827" s="22"/>
      <c r="F827" s="22"/>
      <c r="G827" s="77"/>
      <c r="H827" s="77"/>
      <c r="I827" s="77"/>
      <c r="J827" s="129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22"/>
      <c r="B828" s="22"/>
      <c r="C828" s="22"/>
      <c r="D828" s="22"/>
      <c r="E828" s="22"/>
      <c r="F828" s="22"/>
      <c r="G828" s="77"/>
      <c r="H828" s="77"/>
      <c r="I828" s="77"/>
      <c r="J828" s="129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22"/>
      <c r="B829" s="22"/>
      <c r="C829" s="22"/>
      <c r="D829" s="22"/>
      <c r="E829" s="22"/>
      <c r="F829" s="22"/>
      <c r="G829" s="77"/>
      <c r="H829" s="77"/>
      <c r="I829" s="77"/>
      <c r="J829" s="129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22"/>
      <c r="B830" s="22"/>
      <c r="C830" s="22"/>
      <c r="D830" s="22"/>
      <c r="E830" s="22"/>
      <c r="F830" s="22"/>
      <c r="G830" s="77"/>
      <c r="H830" s="77"/>
      <c r="I830" s="77"/>
      <c r="J830" s="129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22"/>
      <c r="B831" s="22"/>
      <c r="C831" s="22"/>
      <c r="D831" s="22"/>
      <c r="E831" s="22"/>
      <c r="F831" s="22"/>
      <c r="G831" s="77"/>
      <c r="H831" s="77"/>
      <c r="I831" s="77"/>
      <c r="J831" s="129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22"/>
      <c r="B832" s="22"/>
      <c r="C832" s="22"/>
      <c r="D832" s="22"/>
      <c r="E832" s="22"/>
      <c r="F832" s="22"/>
      <c r="G832" s="77"/>
      <c r="H832" s="77"/>
      <c r="I832" s="77"/>
      <c r="J832" s="129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22"/>
      <c r="B833" s="22"/>
      <c r="C833" s="22"/>
      <c r="D833" s="22"/>
      <c r="E833" s="22"/>
      <c r="F833" s="22"/>
      <c r="G833" s="77"/>
      <c r="H833" s="77"/>
      <c r="I833" s="77"/>
      <c r="J833" s="129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22"/>
      <c r="B834" s="22"/>
      <c r="C834" s="22"/>
      <c r="D834" s="22"/>
      <c r="E834" s="22"/>
      <c r="F834" s="22"/>
      <c r="G834" s="77"/>
      <c r="H834" s="77"/>
      <c r="I834" s="77"/>
      <c r="J834" s="129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22"/>
      <c r="B835" s="22"/>
      <c r="C835" s="22"/>
      <c r="D835" s="22"/>
      <c r="E835" s="22"/>
      <c r="F835" s="22"/>
      <c r="G835" s="77"/>
      <c r="H835" s="77"/>
      <c r="I835" s="77"/>
      <c r="J835" s="129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22"/>
      <c r="B836" s="22"/>
      <c r="C836" s="22"/>
      <c r="D836" s="22"/>
      <c r="E836" s="22"/>
      <c r="F836" s="22"/>
      <c r="G836" s="77"/>
      <c r="H836" s="77"/>
      <c r="I836" s="77"/>
      <c r="J836" s="129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22"/>
      <c r="B837" s="22"/>
      <c r="C837" s="22"/>
      <c r="D837" s="22"/>
      <c r="E837" s="22"/>
      <c r="F837" s="22"/>
      <c r="G837" s="77"/>
      <c r="H837" s="77"/>
      <c r="I837" s="77"/>
      <c r="J837" s="129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22"/>
      <c r="B838" s="22"/>
      <c r="C838" s="22"/>
      <c r="D838" s="22"/>
      <c r="E838" s="22"/>
      <c r="F838" s="22"/>
      <c r="G838" s="77"/>
      <c r="H838" s="77"/>
      <c r="I838" s="77"/>
      <c r="J838" s="129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22"/>
      <c r="B839" s="22"/>
      <c r="C839" s="22"/>
      <c r="D839" s="22"/>
      <c r="E839" s="22"/>
      <c r="F839" s="22"/>
      <c r="G839" s="77"/>
      <c r="H839" s="77"/>
      <c r="I839" s="77"/>
      <c r="J839" s="129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22"/>
      <c r="B840" s="22"/>
      <c r="C840" s="22"/>
      <c r="D840" s="22"/>
      <c r="E840" s="22"/>
      <c r="F840" s="22"/>
      <c r="G840" s="77"/>
      <c r="H840" s="77"/>
      <c r="I840" s="77"/>
      <c r="J840" s="129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22"/>
      <c r="B841" s="22"/>
      <c r="C841" s="22"/>
      <c r="D841" s="22"/>
      <c r="E841" s="22"/>
      <c r="F841" s="22"/>
      <c r="G841" s="77"/>
      <c r="H841" s="77"/>
      <c r="I841" s="77"/>
      <c r="J841" s="129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22"/>
      <c r="B842" s="22"/>
      <c r="C842" s="22"/>
      <c r="D842" s="22"/>
      <c r="E842" s="22"/>
      <c r="F842" s="22"/>
      <c r="G842" s="77"/>
      <c r="H842" s="77"/>
      <c r="I842" s="77"/>
      <c r="J842" s="129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22"/>
      <c r="B843" s="22"/>
      <c r="C843" s="22"/>
      <c r="D843" s="22"/>
      <c r="E843" s="22"/>
      <c r="F843" s="22"/>
      <c r="G843" s="77"/>
      <c r="H843" s="77"/>
      <c r="I843" s="77"/>
      <c r="J843" s="129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22"/>
      <c r="B844" s="22"/>
      <c r="C844" s="22"/>
      <c r="D844" s="22"/>
      <c r="E844" s="22"/>
      <c r="F844" s="22"/>
      <c r="G844" s="77"/>
      <c r="H844" s="77"/>
      <c r="I844" s="77"/>
      <c r="J844" s="129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22"/>
      <c r="B845" s="22"/>
      <c r="C845" s="22"/>
      <c r="D845" s="22"/>
      <c r="E845" s="22"/>
      <c r="F845" s="22"/>
      <c r="G845" s="77"/>
      <c r="H845" s="77"/>
      <c r="I845" s="77"/>
      <c r="J845" s="129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22"/>
      <c r="B846" s="22"/>
      <c r="C846" s="22"/>
      <c r="D846" s="22"/>
      <c r="E846" s="22"/>
      <c r="F846" s="22"/>
      <c r="G846" s="77"/>
      <c r="H846" s="77"/>
      <c r="I846" s="77"/>
      <c r="J846" s="129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22"/>
      <c r="B847" s="22"/>
      <c r="C847" s="22"/>
      <c r="D847" s="22"/>
      <c r="E847" s="22"/>
      <c r="F847" s="22"/>
      <c r="G847" s="77"/>
      <c r="H847" s="77"/>
      <c r="I847" s="77"/>
      <c r="J847" s="129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22"/>
      <c r="B848" s="22"/>
      <c r="C848" s="22"/>
      <c r="D848" s="22"/>
      <c r="E848" s="22"/>
      <c r="F848" s="22"/>
      <c r="G848" s="77"/>
      <c r="H848" s="77"/>
      <c r="I848" s="77"/>
      <c r="J848" s="129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22"/>
      <c r="B849" s="22"/>
      <c r="C849" s="22"/>
      <c r="D849" s="22"/>
      <c r="E849" s="22"/>
      <c r="F849" s="22"/>
      <c r="G849" s="77"/>
      <c r="H849" s="77"/>
      <c r="I849" s="77"/>
      <c r="J849" s="129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22"/>
      <c r="B850" s="22"/>
      <c r="C850" s="22"/>
      <c r="D850" s="22"/>
      <c r="E850" s="22"/>
      <c r="F850" s="22"/>
      <c r="G850" s="77"/>
      <c r="H850" s="77"/>
      <c r="I850" s="77"/>
      <c r="J850" s="129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22"/>
      <c r="B851" s="22"/>
      <c r="C851" s="22"/>
      <c r="D851" s="22"/>
      <c r="E851" s="22"/>
      <c r="F851" s="22"/>
      <c r="G851" s="77"/>
      <c r="H851" s="77"/>
      <c r="I851" s="77"/>
      <c r="J851" s="129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22"/>
      <c r="B852" s="22"/>
      <c r="C852" s="22"/>
      <c r="D852" s="22"/>
      <c r="E852" s="22"/>
      <c r="F852" s="22"/>
      <c r="G852" s="77"/>
      <c r="H852" s="77"/>
      <c r="I852" s="77"/>
      <c r="J852" s="129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22"/>
      <c r="B853" s="22"/>
      <c r="C853" s="22"/>
      <c r="D853" s="22"/>
      <c r="E853" s="22"/>
      <c r="F853" s="22"/>
      <c r="G853" s="77"/>
      <c r="H853" s="77"/>
      <c r="I853" s="77"/>
      <c r="J853" s="129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22"/>
      <c r="B854" s="22"/>
      <c r="C854" s="22"/>
      <c r="D854" s="22"/>
      <c r="E854" s="22"/>
      <c r="F854" s="22"/>
      <c r="G854" s="77"/>
      <c r="H854" s="77"/>
      <c r="I854" s="77"/>
      <c r="J854" s="129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22"/>
      <c r="B855" s="22"/>
      <c r="C855" s="22"/>
      <c r="D855" s="22"/>
      <c r="E855" s="22"/>
      <c r="F855" s="22"/>
      <c r="G855" s="77"/>
      <c r="H855" s="77"/>
      <c r="I855" s="77"/>
      <c r="J855" s="129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22"/>
      <c r="B856" s="22"/>
      <c r="C856" s="22"/>
      <c r="D856" s="22"/>
      <c r="E856" s="22"/>
      <c r="F856" s="22"/>
      <c r="G856" s="77"/>
      <c r="H856" s="77"/>
      <c r="I856" s="77"/>
      <c r="J856" s="129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22"/>
      <c r="B857" s="22"/>
      <c r="C857" s="22"/>
      <c r="D857" s="22"/>
      <c r="E857" s="22"/>
      <c r="F857" s="22"/>
      <c r="G857" s="77"/>
      <c r="H857" s="77"/>
      <c r="I857" s="77"/>
      <c r="J857" s="129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22"/>
      <c r="B858" s="22"/>
      <c r="C858" s="22"/>
      <c r="D858" s="22"/>
      <c r="E858" s="22"/>
      <c r="F858" s="22"/>
      <c r="G858" s="77"/>
      <c r="H858" s="77"/>
      <c r="I858" s="77"/>
      <c r="J858" s="129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22"/>
      <c r="B859" s="22"/>
      <c r="C859" s="22"/>
      <c r="D859" s="22"/>
      <c r="E859" s="22"/>
      <c r="F859" s="22"/>
      <c r="G859" s="77"/>
      <c r="H859" s="77"/>
      <c r="I859" s="77"/>
      <c r="J859" s="129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22"/>
      <c r="B860" s="22"/>
      <c r="C860" s="22"/>
      <c r="D860" s="22"/>
      <c r="E860" s="22"/>
      <c r="F860" s="22"/>
      <c r="G860" s="77"/>
      <c r="H860" s="77"/>
      <c r="I860" s="77"/>
      <c r="J860" s="129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22"/>
      <c r="B861" s="22"/>
      <c r="C861" s="22"/>
      <c r="D861" s="22"/>
      <c r="E861" s="22"/>
      <c r="F861" s="22"/>
      <c r="G861" s="77"/>
      <c r="H861" s="77"/>
      <c r="I861" s="77"/>
      <c r="J861" s="129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22"/>
      <c r="B862" s="22"/>
      <c r="C862" s="22"/>
      <c r="D862" s="22"/>
      <c r="E862" s="22"/>
      <c r="F862" s="22"/>
      <c r="G862" s="77"/>
      <c r="H862" s="77"/>
      <c r="I862" s="77"/>
      <c r="J862" s="129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22"/>
      <c r="B863" s="22"/>
      <c r="C863" s="22"/>
      <c r="D863" s="22"/>
      <c r="E863" s="22"/>
      <c r="F863" s="22"/>
      <c r="G863" s="77"/>
      <c r="H863" s="77"/>
      <c r="I863" s="77"/>
      <c r="J863" s="129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22"/>
      <c r="B864" s="22"/>
      <c r="C864" s="22"/>
      <c r="D864" s="22"/>
      <c r="E864" s="22"/>
      <c r="F864" s="22"/>
      <c r="G864" s="77"/>
      <c r="H864" s="77"/>
      <c r="I864" s="77"/>
      <c r="J864" s="129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22"/>
      <c r="B865" s="22"/>
      <c r="C865" s="22"/>
      <c r="D865" s="22"/>
      <c r="E865" s="22"/>
      <c r="F865" s="22"/>
      <c r="G865" s="77"/>
      <c r="H865" s="77"/>
      <c r="I865" s="77"/>
      <c r="J865" s="129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22"/>
      <c r="B866" s="22"/>
      <c r="C866" s="22"/>
      <c r="D866" s="22"/>
      <c r="E866" s="22"/>
      <c r="F866" s="22"/>
      <c r="G866" s="77"/>
      <c r="H866" s="77"/>
      <c r="I866" s="77"/>
      <c r="J866" s="129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22"/>
      <c r="B867" s="22"/>
      <c r="C867" s="22"/>
      <c r="D867" s="22"/>
      <c r="E867" s="22"/>
      <c r="F867" s="22"/>
      <c r="G867" s="77"/>
      <c r="H867" s="77"/>
      <c r="I867" s="77"/>
      <c r="J867" s="129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22"/>
      <c r="B868" s="22"/>
      <c r="C868" s="22"/>
      <c r="D868" s="22"/>
      <c r="E868" s="22"/>
      <c r="F868" s="22"/>
      <c r="G868" s="77"/>
      <c r="H868" s="77"/>
      <c r="I868" s="77"/>
      <c r="J868" s="129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22"/>
      <c r="B869" s="22"/>
      <c r="C869" s="22"/>
      <c r="D869" s="22"/>
      <c r="E869" s="22"/>
      <c r="F869" s="22"/>
      <c r="G869" s="77"/>
      <c r="H869" s="77"/>
      <c r="I869" s="77"/>
      <c r="J869" s="129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22"/>
      <c r="B870" s="22"/>
      <c r="C870" s="22"/>
      <c r="D870" s="22"/>
      <c r="E870" s="22"/>
      <c r="F870" s="22"/>
      <c r="G870" s="77"/>
      <c r="H870" s="77"/>
      <c r="I870" s="77"/>
      <c r="J870" s="129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22"/>
      <c r="B871" s="22"/>
      <c r="C871" s="22"/>
      <c r="D871" s="22"/>
      <c r="E871" s="22"/>
      <c r="F871" s="22"/>
      <c r="G871" s="77"/>
      <c r="H871" s="77"/>
      <c r="I871" s="77"/>
      <c r="J871" s="129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22"/>
      <c r="B872" s="22"/>
      <c r="C872" s="22"/>
      <c r="D872" s="22"/>
      <c r="E872" s="22"/>
      <c r="F872" s="22"/>
      <c r="G872" s="77"/>
      <c r="H872" s="77"/>
      <c r="I872" s="77"/>
      <c r="J872" s="129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22"/>
      <c r="B873" s="22"/>
      <c r="C873" s="22"/>
      <c r="D873" s="22"/>
      <c r="E873" s="22"/>
      <c r="F873" s="22"/>
      <c r="G873" s="77"/>
      <c r="H873" s="77"/>
      <c r="I873" s="77"/>
      <c r="J873" s="129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22"/>
      <c r="B874" s="22"/>
      <c r="C874" s="22"/>
      <c r="D874" s="22"/>
      <c r="E874" s="22"/>
      <c r="F874" s="22"/>
      <c r="G874" s="77"/>
      <c r="H874" s="77"/>
      <c r="I874" s="77"/>
      <c r="J874" s="129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22"/>
      <c r="B875" s="22"/>
      <c r="C875" s="22"/>
      <c r="D875" s="22"/>
      <c r="E875" s="22"/>
      <c r="F875" s="22"/>
      <c r="G875" s="77"/>
      <c r="H875" s="77"/>
      <c r="I875" s="77"/>
      <c r="J875" s="129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22"/>
      <c r="B876" s="22"/>
      <c r="C876" s="22"/>
      <c r="D876" s="22"/>
      <c r="E876" s="22"/>
      <c r="F876" s="22"/>
      <c r="G876" s="77"/>
      <c r="H876" s="77"/>
      <c r="I876" s="77"/>
      <c r="J876" s="129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22"/>
      <c r="B877" s="22"/>
      <c r="C877" s="22"/>
      <c r="D877" s="22"/>
      <c r="E877" s="22"/>
      <c r="F877" s="22"/>
      <c r="G877" s="77"/>
      <c r="H877" s="77"/>
      <c r="I877" s="77"/>
      <c r="J877" s="129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22"/>
      <c r="B878" s="22"/>
      <c r="C878" s="22"/>
      <c r="D878" s="22"/>
      <c r="E878" s="22"/>
      <c r="F878" s="22"/>
      <c r="G878" s="77"/>
      <c r="H878" s="77"/>
      <c r="I878" s="77"/>
      <c r="J878" s="129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22"/>
      <c r="B879" s="22"/>
      <c r="C879" s="22"/>
      <c r="D879" s="22"/>
      <c r="E879" s="22"/>
      <c r="F879" s="22"/>
      <c r="G879" s="77"/>
      <c r="H879" s="77"/>
      <c r="I879" s="77"/>
      <c r="J879" s="129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22"/>
      <c r="B880" s="22"/>
      <c r="C880" s="22"/>
      <c r="D880" s="22"/>
      <c r="E880" s="22"/>
      <c r="F880" s="22"/>
      <c r="G880" s="77"/>
      <c r="H880" s="77"/>
      <c r="I880" s="77"/>
      <c r="J880" s="129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22"/>
      <c r="B881" s="22"/>
      <c r="C881" s="22"/>
      <c r="D881" s="22"/>
      <c r="E881" s="22"/>
      <c r="F881" s="22"/>
      <c r="G881" s="77"/>
      <c r="H881" s="77"/>
      <c r="I881" s="77"/>
      <c r="J881" s="129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22"/>
      <c r="B882" s="22"/>
      <c r="C882" s="22"/>
      <c r="D882" s="22"/>
      <c r="E882" s="22"/>
      <c r="F882" s="22"/>
      <c r="G882" s="77"/>
      <c r="H882" s="77"/>
      <c r="I882" s="77"/>
      <c r="J882" s="129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22"/>
      <c r="B883" s="22"/>
      <c r="C883" s="22"/>
      <c r="D883" s="22"/>
      <c r="E883" s="22"/>
      <c r="F883" s="22"/>
      <c r="G883" s="77"/>
      <c r="H883" s="77"/>
      <c r="I883" s="77"/>
      <c r="J883" s="129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22"/>
      <c r="B884" s="22"/>
      <c r="C884" s="22"/>
      <c r="D884" s="22"/>
      <c r="E884" s="22"/>
      <c r="F884" s="22"/>
      <c r="G884" s="77"/>
      <c r="H884" s="77"/>
      <c r="I884" s="77"/>
      <c r="J884" s="129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22"/>
      <c r="B885" s="22"/>
      <c r="C885" s="22"/>
      <c r="D885" s="22"/>
      <c r="E885" s="22"/>
      <c r="F885" s="22"/>
      <c r="G885" s="77"/>
      <c r="H885" s="77"/>
      <c r="I885" s="77"/>
      <c r="J885" s="129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22"/>
      <c r="B886" s="22"/>
      <c r="C886" s="22"/>
      <c r="D886" s="22"/>
      <c r="E886" s="22"/>
      <c r="F886" s="22"/>
      <c r="G886" s="77"/>
      <c r="H886" s="77"/>
      <c r="I886" s="77"/>
      <c r="J886" s="129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22"/>
      <c r="B887" s="22"/>
      <c r="C887" s="22"/>
      <c r="D887" s="22"/>
      <c r="E887" s="22"/>
      <c r="F887" s="22"/>
      <c r="G887" s="77"/>
      <c r="H887" s="77"/>
      <c r="I887" s="77"/>
      <c r="J887" s="129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22"/>
      <c r="B888" s="22"/>
      <c r="C888" s="22"/>
      <c r="D888" s="22"/>
      <c r="E888" s="22"/>
      <c r="F888" s="22"/>
      <c r="G888" s="77"/>
      <c r="H888" s="77"/>
      <c r="I888" s="77"/>
      <c r="J888" s="129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22"/>
      <c r="B889" s="22"/>
      <c r="C889" s="22"/>
      <c r="D889" s="22"/>
      <c r="E889" s="22"/>
      <c r="F889" s="22"/>
      <c r="G889" s="77"/>
      <c r="H889" s="77"/>
      <c r="I889" s="77"/>
      <c r="J889" s="129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22"/>
      <c r="B890" s="22"/>
      <c r="C890" s="22"/>
      <c r="D890" s="22"/>
      <c r="E890" s="22"/>
      <c r="F890" s="22"/>
      <c r="G890" s="77"/>
      <c r="H890" s="77"/>
      <c r="I890" s="77"/>
      <c r="J890" s="129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22"/>
      <c r="B891" s="22"/>
      <c r="C891" s="22"/>
      <c r="D891" s="22"/>
      <c r="E891" s="22"/>
      <c r="F891" s="22"/>
      <c r="G891" s="77"/>
      <c r="H891" s="77"/>
      <c r="I891" s="77"/>
      <c r="J891" s="129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22"/>
      <c r="B892" s="22"/>
      <c r="C892" s="22"/>
      <c r="D892" s="22"/>
      <c r="E892" s="22"/>
      <c r="F892" s="22"/>
      <c r="G892" s="77"/>
      <c r="H892" s="77"/>
      <c r="I892" s="77"/>
      <c r="J892" s="129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22"/>
      <c r="B893" s="22"/>
      <c r="C893" s="22"/>
      <c r="D893" s="22"/>
      <c r="E893" s="22"/>
      <c r="F893" s="22"/>
      <c r="G893" s="77"/>
      <c r="H893" s="77"/>
      <c r="I893" s="77"/>
      <c r="J893" s="129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22"/>
      <c r="B894" s="22"/>
      <c r="C894" s="22"/>
      <c r="D894" s="22"/>
      <c r="E894" s="22"/>
      <c r="F894" s="22"/>
      <c r="G894" s="77"/>
      <c r="H894" s="77"/>
      <c r="I894" s="77"/>
      <c r="J894" s="129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22"/>
      <c r="B895" s="22"/>
      <c r="C895" s="22"/>
      <c r="D895" s="22"/>
      <c r="E895" s="22"/>
      <c r="F895" s="22"/>
      <c r="G895" s="77"/>
      <c r="H895" s="77"/>
      <c r="I895" s="77"/>
      <c r="J895" s="129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22"/>
      <c r="B896" s="22"/>
      <c r="C896" s="22"/>
      <c r="D896" s="22"/>
      <c r="E896" s="22"/>
      <c r="F896" s="22"/>
      <c r="G896" s="77"/>
      <c r="H896" s="77"/>
      <c r="I896" s="77"/>
      <c r="J896" s="129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22"/>
      <c r="B897" s="22"/>
      <c r="C897" s="22"/>
      <c r="D897" s="22"/>
      <c r="E897" s="22"/>
      <c r="F897" s="22"/>
      <c r="G897" s="77"/>
      <c r="H897" s="77"/>
      <c r="I897" s="77"/>
      <c r="J897" s="129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22"/>
      <c r="B898" s="22"/>
      <c r="C898" s="22"/>
      <c r="D898" s="22"/>
      <c r="E898" s="22"/>
      <c r="F898" s="22"/>
      <c r="G898" s="77"/>
      <c r="H898" s="77"/>
      <c r="I898" s="77"/>
      <c r="J898" s="129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22"/>
      <c r="B899" s="22"/>
      <c r="C899" s="22"/>
      <c r="D899" s="22"/>
      <c r="E899" s="22"/>
      <c r="F899" s="22"/>
      <c r="G899" s="77"/>
      <c r="H899" s="77"/>
      <c r="I899" s="77"/>
      <c r="J899" s="129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22"/>
      <c r="B900" s="22"/>
      <c r="C900" s="22"/>
      <c r="D900" s="22"/>
      <c r="E900" s="22"/>
      <c r="F900" s="22"/>
      <c r="G900" s="77"/>
      <c r="H900" s="77"/>
      <c r="I900" s="77"/>
      <c r="J900" s="129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22"/>
      <c r="B901" s="22"/>
      <c r="C901" s="22"/>
      <c r="D901" s="22"/>
      <c r="E901" s="22"/>
      <c r="F901" s="22"/>
      <c r="G901" s="77"/>
      <c r="H901" s="77"/>
      <c r="I901" s="77"/>
      <c r="J901" s="129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22"/>
      <c r="B902" s="22"/>
      <c r="C902" s="22"/>
      <c r="D902" s="22"/>
      <c r="E902" s="22"/>
      <c r="F902" s="22"/>
      <c r="G902" s="77"/>
      <c r="H902" s="77"/>
      <c r="I902" s="77"/>
      <c r="J902" s="129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22"/>
      <c r="B903" s="22"/>
      <c r="C903" s="22"/>
      <c r="D903" s="22"/>
      <c r="E903" s="22"/>
      <c r="F903" s="22"/>
      <c r="G903" s="77"/>
      <c r="H903" s="77"/>
      <c r="I903" s="77"/>
      <c r="J903" s="129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22"/>
      <c r="B904" s="22"/>
      <c r="C904" s="22"/>
      <c r="D904" s="22"/>
      <c r="E904" s="22"/>
      <c r="F904" s="22"/>
      <c r="G904" s="77"/>
      <c r="H904" s="77"/>
      <c r="I904" s="77"/>
      <c r="J904" s="129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22"/>
      <c r="B905" s="22"/>
      <c r="C905" s="22"/>
      <c r="D905" s="22"/>
      <c r="E905" s="22"/>
      <c r="F905" s="22"/>
      <c r="G905" s="77"/>
      <c r="H905" s="77"/>
      <c r="I905" s="77"/>
      <c r="J905" s="129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22"/>
      <c r="B906" s="22"/>
      <c r="C906" s="22"/>
      <c r="D906" s="22"/>
      <c r="E906" s="22"/>
      <c r="F906" s="22"/>
      <c r="G906" s="77"/>
      <c r="H906" s="77"/>
      <c r="I906" s="77"/>
      <c r="J906" s="129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22"/>
      <c r="B907" s="22"/>
      <c r="C907" s="22"/>
      <c r="D907" s="22"/>
      <c r="E907" s="22"/>
      <c r="F907" s="22"/>
      <c r="G907" s="77"/>
      <c r="H907" s="77"/>
      <c r="I907" s="77"/>
      <c r="J907" s="129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22"/>
      <c r="B908" s="22"/>
      <c r="C908" s="22"/>
      <c r="D908" s="22"/>
      <c r="E908" s="22"/>
      <c r="F908" s="22"/>
      <c r="G908" s="77"/>
      <c r="H908" s="77"/>
      <c r="I908" s="77"/>
      <c r="J908" s="129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22"/>
      <c r="B909" s="22"/>
      <c r="C909" s="22"/>
      <c r="D909" s="22"/>
      <c r="E909" s="22"/>
      <c r="F909" s="22"/>
      <c r="G909" s="77"/>
      <c r="H909" s="77"/>
      <c r="I909" s="77"/>
      <c r="J909" s="129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22"/>
      <c r="B910" s="22"/>
      <c r="C910" s="22"/>
      <c r="D910" s="22"/>
      <c r="E910" s="22"/>
      <c r="F910" s="22"/>
      <c r="G910" s="77"/>
      <c r="H910" s="77"/>
      <c r="I910" s="77"/>
      <c r="J910" s="129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22"/>
      <c r="B911" s="22"/>
      <c r="C911" s="22"/>
      <c r="D911" s="22"/>
      <c r="E911" s="22"/>
      <c r="F911" s="22"/>
      <c r="G911" s="77"/>
      <c r="H911" s="77"/>
      <c r="I911" s="77"/>
      <c r="J911" s="129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22"/>
      <c r="B912" s="22"/>
      <c r="C912" s="22"/>
      <c r="D912" s="22"/>
      <c r="E912" s="22"/>
      <c r="F912" s="22"/>
      <c r="G912" s="77"/>
      <c r="H912" s="77"/>
      <c r="I912" s="77"/>
      <c r="J912" s="129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22"/>
      <c r="B913" s="22"/>
      <c r="C913" s="22"/>
      <c r="D913" s="22"/>
      <c r="E913" s="22"/>
      <c r="F913" s="22"/>
      <c r="G913" s="77"/>
      <c r="H913" s="77"/>
      <c r="I913" s="77"/>
      <c r="J913" s="129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22"/>
      <c r="B914" s="22"/>
      <c r="C914" s="22"/>
      <c r="D914" s="22"/>
      <c r="E914" s="22"/>
      <c r="F914" s="22"/>
      <c r="G914" s="77"/>
      <c r="H914" s="77"/>
      <c r="I914" s="77"/>
      <c r="J914" s="129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22"/>
      <c r="B915" s="22"/>
      <c r="C915" s="22"/>
      <c r="D915" s="22"/>
      <c r="E915" s="22"/>
      <c r="F915" s="22"/>
      <c r="G915" s="77"/>
      <c r="H915" s="77"/>
      <c r="I915" s="77"/>
      <c r="J915" s="129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22"/>
      <c r="B916" s="22"/>
      <c r="C916" s="22"/>
      <c r="D916" s="22"/>
      <c r="E916" s="22"/>
      <c r="F916" s="22"/>
      <c r="G916" s="77"/>
      <c r="H916" s="77"/>
      <c r="I916" s="77"/>
      <c r="J916" s="129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22"/>
      <c r="B917" s="22"/>
      <c r="C917" s="22"/>
      <c r="D917" s="22"/>
      <c r="E917" s="22"/>
      <c r="F917" s="22"/>
      <c r="G917" s="77"/>
      <c r="H917" s="77"/>
      <c r="I917" s="77"/>
      <c r="J917" s="129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22"/>
      <c r="B918" s="22"/>
      <c r="C918" s="22"/>
      <c r="D918" s="22"/>
      <c r="E918" s="22"/>
      <c r="F918" s="22"/>
      <c r="G918" s="77"/>
      <c r="H918" s="77"/>
      <c r="I918" s="77"/>
      <c r="J918" s="129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22"/>
      <c r="B919" s="22"/>
      <c r="C919" s="22"/>
      <c r="D919" s="22"/>
      <c r="E919" s="22"/>
      <c r="F919" s="22"/>
      <c r="G919" s="77"/>
      <c r="H919" s="77"/>
      <c r="I919" s="77"/>
      <c r="J919" s="129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22"/>
      <c r="B920" s="22"/>
      <c r="C920" s="22"/>
      <c r="D920" s="22"/>
      <c r="E920" s="22"/>
      <c r="F920" s="22"/>
      <c r="G920" s="77"/>
      <c r="H920" s="77"/>
      <c r="I920" s="77"/>
      <c r="J920" s="129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22"/>
      <c r="B921" s="22"/>
      <c r="C921" s="22"/>
      <c r="D921" s="22"/>
      <c r="E921" s="22"/>
      <c r="F921" s="22"/>
      <c r="G921" s="77"/>
      <c r="H921" s="77"/>
      <c r="I921" s="77"/>
      <c r="J921" s="129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22"/>
      <c r="B922" s="22"/>
      <c r="C922" s="22"/>
      <c r="D922" s="22"/>
      <c r="E922" s="22"/>
      <c r="F922" s="22"/>
      <c r="G922" s="77"/>
      <c r="H922" s="77"/>
      <c r="I922" s="77"/>
      <c r="J922" s="129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22"/>
      <c r="B923" s="22"/>
      <c r="C923" s="22"/>
      <c r="D923" s="22"/>
      <c r="E923" s="22"/>
      <c r="F923" s="22"/>
      <c r="G923" s="77"/>
      <c r="H923" s="77"/>
      <c r="I923" s="77"/>
      <c r="J923" s="129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22"/>
      <c r="B924" s="22"/>
      <c r="C924" s="22"/>
      <c r="D924" s="22"/>
      <c r="E924" s="22"/>
      <c r="F924" s="22"/>
      <c r="G924" s="77"/>
      <c r="H924" s="77"/>
      <c r="I924" s="77"/>
      <c r="J924" s="129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22"/>
      <c r="B925" s="22"/>
      <c r="C925" s="22"/>
      <c r="D925" s="22"/>
      <c r="E925" s="22"/>
      <c r="F925" s="22"/>
      <c r="G925" s="77"/>
      <c r="H925" s="77"/>
      <c r="I925" s="77"/>
      <c r="J925" s="129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22"/>
      <c r="B926" s="22"/>
      <c r="C926" s="22"/>
      <c r="D926" s="22"/>
      <c r="E926" s="22"/>
      <c r="F926" s="22"/>
      <c r="G926" s="77"/>
      <c r="H926" s="77"/>
      <c r="I926" s="77"/>
      <c r="J926" s="129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22"/>
      <c r="B927" s="22"/>
      <c r="C927" s="22"/>
      <c r="D927" s="22"/>
      <c r="E927" s="22"/>
      <c r="F927" s="22"/>
      <c r="G927" s="77"/>
      <c r="H927" s="77"/>
      <c r="I927" s="77"/>
      <c r="J927" s="129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22"/>
      <c r="B928" s="22"/>
      <c r="C928" s="22"/>
      <c r="D928" s="22"/>
      <c r="E928" s="22"/>
      <c r="F928" s="22"/>
      <c r="G928" s="77"/>
      <c r="H928" s="77"/>
      <c r="I928" s="77"/>
      <c r="J928" s="129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22"/>
      <c r="B929" s="22"/>
      <c r="C929" s="22"/>
      <c r="D929" s="22"/>
      <c r="E929" s="22"/>
      <c r="F929" s="22"/>
      <c r="G929" s="77"/>
      <c r="H929" s="77"/>
      <c r="I929" s="77"/>
      <c r="J929" s="129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22"/>
      <c r="B930" s="22"/>
      <c r="C930" s="22"/>
      <c r="D930" s="22"/>
      <c r="E930" s="22"/>
      <c r="F930" s="22"/>
      <c r="G930" s="77"/>
      <c r="H930" s="77"/>
      <c r="I930" s="77"/>
      <c r="J930" s="129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22"/>
      <c r="B931" s="22"/>
      <c r="C931" s="22"/>
      <c r="D931" s="22"/>
      <c r="E931" s="22"/>
      <c r="F931" s="22"/>
      <c r="G931" s="77"/>
      <c r="H931" s="77"/>
      <c r="I931" s="77"/>
      <c r="J931" s="129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22"/>
      <c r="B932" s="22"/>
      <c r="C932" s="22"/>
      <c r="D932" s="22"/>
      <c r="E932" s="22"/>
      <c r="F932" s="22"/>
      <c r="G932" s="77"/>
      <c r="H932" s="77"/>
      <c r="I932" s="77"/>
      <c r="J932" s="129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22"/>
      <c r="B933" s="22"/>
      <c r="C933" s="22"/>
      <c r="D933" s="22"/>
      <c r="E933" s="22"/>
      <c r="F933" s="22"/>
      <c r="G933" s="77"/>
      <c r="H933" s="77"/>
      <c r="I933" s="77"/>
      <c r="J933" s="129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22"/>
      <c r="B934" s="22"/>
      <c r="C934" s="22"/>
      <c r="D934" s="22"/>
      <c r="E934" s="22"/>
      <c r="F934" s="22"/>
      <c r="G934" s="77"/>
      <c r="H934" s="77"/>
      <c r="I934" s="77"/>
      <c r="J934" s="129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22"/>
      <c r="B935" s="22"/>
      <c r="C935" s="22"/>
      <c r="D935" s="22"/>
      <c r="E935" s="22"/>
      <c r="F935" s="22"/>
      <c r="G935" s="77"/>
      <c r="H935" s="77"/>
      <c r="I935" s="77"/>
      <c r="J935" s="129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22"/>
      <c r="B936" s="22"/>
      <c r="C936" s="22"/>
      <c r="D936" s="22"/>
      <c r="E936" s="22"/>
      <c r="F936" s="22"/>
      <c r="G936" s="77"/>
      <c r="H936" s="77"/>
      <c r="I936" s="77"/>
      <c r="J936" s="129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22"/>
      <c r="B937" s="22"/>
      <c r="C937" s="22"/>
      <c r="D937" s="22"/>
      <c r="E937" s="22"/>
      <c r="F937" s="22"/>
      <c r="G937" s="77"/>
      <c r="H937" s="77"/>
      <c r="I937" s="77"/>
      <c r="J937" s="129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22"/>
      <c r="B938" s="22"/>
      <c r="C938" s="22"/>
      <c r="D938" s="22"/>
      <c r="E938" s="22"/>
      <c r="F938" s="22"/>
      <c r="G938" s="77"/>
      <c r="H938" s="77"/>
      <c r="I938" s="77"/>
      <c r="J938" s="129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22"/>
      <c r="B939" s="22"/>
      <c r="C939" s="22"/>
      <c r="D939" s="22"/>
      <c r="E939" s="22"/>
      <c r="F939" s="22"/>
      <c r="G939" s="77"/>
      <c r="H939" s="77"/>
      <c r="I939" s="77"/>
      <c r="J939" s="129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22"/>
      <c r="B940" s="22"/>
      <c r="C940" s="22"/>
      <c r="D940" s="22"/>
      <c r="E940" s="22"/>
      <c r="F940" s="22"/>
      <c r="G940" s="77"/>
      <c r="H940" s="77"/>
      <c r="I940" s="77"/>
      <c r="J940" s="129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22"/>
      <c r="B941" s="22"/>
      <c r="C941" s="22"/>
      <c r="D941" s="22"/>
      <c r="E941" s="22"/>
      <c r="F941" s="22"/>
      <c r="G941" s="77"/>
      <c r="H941" s="77"/>
      <c r="I941" s="77"/>
      <c r="J941" s="129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22"/>
      <c r="B942" s="22"/>
      <c r="C942" s="22"/>
      <c r="D942" s="22"/>
      <c r="E942" s="22"/>
      <c r="F942" s="22"/>
      <c r="G942" s="77"/>
      <c r="H942" s="77"/>
      <c r="I942" s="77"/>
      <c r="J942" s="129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22"/>
      <c r="B943" s="22"/>
      <c r="C943" s="22"/>
      <c r="D943" s="22"/>
      <c r="E943" s="22"/>
      <c r="F943" s="22"/>
      <c r="G943" s="77"/>
      <c r="H943" s="77"/>
      <c r="I943" s="77"/>
      <c r="J943" s="129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22"/>
      <c r="B944" s="22"/>
      <c r="C944" s="22"/>
      <c r="D944" s="22"/>
      <c r="E944" s="22"/>
      <c r="F944" s="22"/>
      <c r="G944" s="77"/>
      <c r="H944" s="77"/>
      <c r="I944" s="77"/>
      <c r="J944" s="129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22"/>
      <c r="B945" s="22"/>
      <c r="C945" s="22"/>
      <c r="D945" s="22"/>
      <c r="E945" s="22"/>
      <c r="F945" s="22"/>
      <c r="G945" s="77"/>
      <c r="H945" s="77"/>
      <c r="I945" s="77"/>
      <c r="J945" s="129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22"/>
      <c r="B946" s="22"/>
      <c r="C946" s="22"/>
      <c r="D946" s="22"/>
      <c r="E946" s="22"/>
      <c r="F946" s="22"/>
      <c r="G946" s="77"/>
      <c r="H946" s="77"/>
      <c r="I946" s="77"/>
      <c r="J946" s="129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22"/>
      <c r="B947" s="22"/>
      <c r="C947" s="22"/>
      <c r="D947" s="22"/>
      <c r="E947" s="22"/>
      <c r="F947" s="22"/>
      <c r="G947" s="77"/>
      <c r="H947" s="77"/>
      <c r="I947" s="77"/>
      <c r="J947" s="129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22"/>
      <c r="B948" s="22"/>
      <c r="C948" s="22"/>
      <c r="D948" s="22"/>
      <c r="E948" s="22"/>
      <c r="F948" s="22"/>
      <c r="G948" s="77"/>
      <c r="H948" s="77"/>
      <c r="I948" s="77"/>
      <c r="J948" s="129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22"/>
      <c r="B949" s="22"/>
      <c r="C949" s="22"/>
      <c r="D949" s="22"/>
      <c r="E949" s="22"/>
      <c r="F949" s="22"/>
      <c r="G949" s="77"/>
      <c r="H949" s="77"/>
      <c r="I949" s="77"/>
      <c r="J949" s="129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22"/>
      <c r="B950" s="22"/>
      <c r="C950" s="22"/>
      <c r="D950" s="22"/>
      <c r="E950" s="22"/>
      <c r="F950" s="22"/>
      <c r="G950" s="77"/>
      <c r="H950" s="77"/>
      <c r="I950" s="77"/>
      <c r="J950" s="129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22"/>
      <c r="B951" s="22"/>
      <c r="C951" s="22"/>
      <c r="D951" s="22"/>
      <c r="E951" s="22"/>
      <c r="F951" s="22"/>
      <c r="G951" s="77"/>
      <c r="H951" s="77"/>
      <c r="I951" s="77"/>
      <c r="J951" s="129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22"/>
      <c r="B952" s="22"/>
      <c r="C952" s="22"/>
      <c r="D952" s="22"/>
      <c r="E952" s="22"/>
      <c r="F952" s="22"/>
      <c r="G952" s="77"/>
      <c r="H952" s="77"/>
      <c r="I952" s="77"/>
      <c r="J952" s="129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22"/>
      <c r="B953" s="22"/>
      <c r="C953" s="22"/>
      <c r="D953" s="22"/>
      <c r="E953" s="22"/>
      <c r="F953" s="22"/>
      <c r="G953" s="77"/>
      <c r="H953" s="77"/>
      <c r="I953" s="77"/>
      <c r="J953" s="129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22"/>
      <c r="B954" s="22"/>
      <c r="C954" s="22"/>
      <c r="D954" s="22"/>
      <c r="E954" s="22"/>
      <c r="F954" s="22"/>
      <c r="G954" s="77"/>
      <c r="H954" s="77"/>
      <c r="I954" s="77"/>
      <c r="J954" s="129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22"/>
      <c r="B955" s="22"/>
      <c r="C955" s="22"/>
      <c r="D955" s="22"/>
      <c r="E955" s="22"/>
      <c r="F955" s="22"/>
      <c r="G955" s="77"/>
      <c r="H955" s="77"/>
      <c r="I955" s="77"/>
      <c r="J955" s="129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22"/>
      <c r="B956" s="22"/>
      <c r="C956" s="22"/>
      <c r="D956" s="22"/>
      <c r="E956" s="22"/>
      <c r="F956" s="22"/>
      <c r="G956" s="77"/>
      <c r="H956" s="77"/>
      <c r="I956" s="77"/>
      <c r="J956" s="129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22"/>
      <c r="B957" s="22"/>
      <c r="C957" s="22"/>
      <c r="D957" s="22"/>
      <c r="E957" s="22"/>
      <c r="F957" s="22"/>
      <c r="G957" s="77"/>
      <c r="H957" s="77"/>
      <c r="I957" s="77"/>
      <c r="J957" s="129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22"/>
      <c r="B958" s="22"/>
      <c r="C958" s="22"/>
      <c r="D958" s="22"/>
      <c r="E958" s="22"/>
      <c r="F958" s="22"/>
      <c r="G958" s="77"/>
      <c r="H958" s="77"/>
      <c r="I958" s="77"/>
      <c r="J958" s="129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22"/>
      <c r="B959" s="22"/>
      <c r="C959" s="22"/>
      <c r="D959" s="22"/>
      <c r="E959" s="22"/>
      <c r="F959" s="22"/>
      <c r="G959" s="77"/>
      <c r="H959" s="77"/>
      <c r="I959" s="77"/>
      <c r="J959" s="129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22"/>
      <c r="B960" s="22"/>
      <c r="C960" s="22"/>
      <c r="D960" s="22"/>
      <c r="E960" s="22"/>
      <c r="F960" s="22"/>
      <c r="G960" s="77"/>
      <c r="H960" s="77"/>
      <c r="I960" s="77"/>
      <c r="J960" s="129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22"/>
      <c r="B961" s="22"/>
      <c r="C961" s="22"/>
      <c r="D961" s="22"/>
      <c r="E961" s="22"/>
      <c r="F961" s="22"/>
      <c r="G961" s="77"/>
      <c r="H961" s="77"/>
      <c r="I961" s="77"/>
      <c r="J961" s="129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22"/>
      <c r="B962" s="22"/>
      <c r="C962" s="22"/>
      <c r="D962" s="22"/>
      <c r="E962" s="22"/>
      <c r="F962" s="22"/>
      <c r="G962" s="77"/>
      <c r="H962" s="77"/>
      <c r="I962" s="77"/>
      <c r="J962" s="129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22"/>
      <c r="B963" s="22"/>
      <c r="C963" s="22"/>
      <c r="D963" s="22"/>
      <c r="E963" s="22"/>
      <c r="F963" s="22"/>
      <c r="G963" s="77"/>
      <c r="H963" s="77"/>
      <c r="I963" s="77"/>
      <c r="J963" s="129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22"/>
      <c r="B964" s="22"/>
      <c r="C964" s="22"/>
      <c r="D964" s="22"/>
      <c r="E964" s="22"/>
      <c r="F964" s="22"/>
      <c r="G964" s="77"/>
      <c r="H964" s="77"/>
      <c r="I964" s="77"/>
      <c r="J964" s="129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22"/>
      <c r="B965" s="22"/>
      <c r="C965" s="22"/>
      <c r="D965" s="22"/>
      <c r="E965" s="22"/>
      <c r="F965" s="22"/>
      <c r="G965" s="77"/>
      <c r="H965" s="77"/>
      <c r="I965" s="77"/>
      <c r="J965" s="129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22"/>
      <c r="B966" s="22"/>
      <c r="C966" s="22"/>
      <c r="D966" s="22"/>
      <c r="E966" s="22"/>
      <c r="F966" s="22"/>
      <c r="G966" s="77"/>
      <c r="H966" s="77"/>
      <c r="I966" s="77"/>
      <c r="J966" s="129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22"/>
      <c r="B967" s="22"/>
      <c r="C967" s="22"/>
      <c r="D967" s="22"/>
      <c r="E967" s="22"/>
      <c r="F967" s="22"/>
      <c r="G967" s="77"/>
      <c r="H967" s="77"/>
      <c r="I967" s="77"/>
      <c r="J967" s="129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22"/>
      <c r="B968" s="22"/>
      <c r="C968" s="22"/>
      <c r="D968" s="22"/>
      <c r="E968" s="22"/>
      <c r="F968" s="22"/>
      <c r="G968" s="77"/>
      <c r="H968" s="77"/>
      <c r="I968" s="77"/>
      <c r="J968" s="129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22"/>
      <c r="B969" s="22"/>
      <c r="C969" s="22"/>
      <c r="D969" s="22"/>
      <c r="E969" s="22"/>
      <c r="F969" s="22"/>
      <c r="G969" s="77"/>
      <c r="H969" s="77"/>
      <c r="I969" s="77"/>
      <c r="J969" s="129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22"/>
      <c r="B970" s="22"/>
      <c r="C970" s="22"/>
      <c r="D970" s="22"/>
      <c r="E970" s="22"/>
      <c r="F970" s="22"/>
      <c r="G970" s="77"/>
      <c r="H970" s="77"/>
      <c r="I970" s="77"/>
      <c r="J970" s="129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22"/>
      <c r="B971" s="22"/>
      <c r="C971" s="22"/>
      <c r="D971" s="22"/>
      <c r="E971" s="22"/>
      <c r="F971" s="22"/>
      <c r="G971" s="77"/>
      <c r="H971" s="77"/>
      <c r="I971" s="77"/>
      <c r="J971" s="129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22"/>
      <c r="B972" s="22"/>
      <c r="C972" s="22"/>
      <c r="D972" s="22"/>
      <c r="E972" s="22"/>
      <c r="F972" s="22"/>
      <c r="G972" s="77"/>
      <c r="H972" s="77"/>
      <c r="I972" s="77"/>
      <c r="J972" s="129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22"/>
      <c r="B973" s="22"/>
      <c r="C973" s="22"/>
      <c r="D973" s="22"/>
      <c r="E973" s="22"/>
      <c r="F973" s="22"/>
      <c r="G973" s="77"/>
      <c r="H973" s="77"/>
      <c r="I973" s="77"/>
      <c r="J973" s="129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22"/>
      <c r="B974" s="22"/>
      <c r="C974" s="22"/>
      <c r="D974" s="22"/>
      <c r="E974" s="22"/>
      <c r="F974" s="22"/>
      <c r="G974" s="77"/>
      <c r="H974" s="77"/>
      <c r="I974" s="77"/>
      <c r="J974" s="129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22"/>
      <c r="B975" s="22"/>
      <c r="C975" s="22"/>
      <c r="D975" s="22"/>
      <c r="E975" s="22"/>
      <c r="F975" s="22"/>
      <c r="G975" s="77"/>
      <c r="H975" s="77"/>
      <c r="I975" s="77"/>
      <c r="J975" s="129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22"/>
      <c r="B976" s="22"/>
      <c r="C976" s="22"/>
      <c r="D976" s="22"/>
      <c r="E976" s="22"/>
      <c r="F976" s="22"/>
      <c r="G976" s="77"/>
      <c r="H976" s="77"/>
      <c r="I976" s="77"/>
      <c r="J976" s="129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22"/>
      <c r="B977" s="22"/>
      <c r="C977" s="22"/>
      <c r="D977" s="22"/>
      <c r="E977" s="22"/>
      <c r="F977" s="22"/>
      <c r="G977" s="77"/>
      <c r="H977" s="77"/>
      <c r="I977" s="77"/>
      <c r="J977" s="129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22"/>
      <c r="B978" s="22"/>
      <c r="C978" s="22"/>
      <c r="D978" s="22"/>
      <c r="E978" s="22"/>
      <c r="F978" s="22"/>
      <c r="G978" s="77"/>
      <c r="H978" s="77"/>
      <c r="I978" s="77"/>
      <c r="J978" s="129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22"/>
      <c r="B979" s="22"/>
      <c r="C979" s="22"/>
      <c r="D979" s="22"/>
      <c r="E979" s="22"/>
      <c r="F979" s="22"/>
      <c r="G979" s="77"/>
      <c r="H979" s="77"/>
      <c r="I979" s="77"/>
      <c r="J979" s="129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22"/>
      <c r="B980" s="22"/>
      <c r="C980" s="22"/>
      <c r="D980" s="22"/>
      <c r="E980" s="22"/>
      <c r="F980" s="22"/>
      <c r="G980" s="77"/>
      <c r="H980" s="77"/>
      <c r="I980" s="77"/>
      <c r="J980" s="129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22"/>
      <c r="B981" s="22"/>
      <c r="C981" s="22"/>
      <c r="D981" s="22"/>
      <c r="E981" s="22"/>
      <c r="F981" s="22"/>
      <c r="G981" s="77"/>
      <c r="H981" s="77"/>
      <c r="I981" s="77"/>
      <c r="J981" s="129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22"/>
      <c r="B982" s="22"/>
      <c r="C982" s="22"/>
      <c r="D982" s="22"/>
      <c r="E982" s="22"/>
      <c r="F982" s="22"/>
      <c r="G982" s="77"/>
      <c r="H982" s="77"/>
      <c r="I982" s="77"/>
      <c r="J982" s="129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22"/>
      <c r="B983" s="22"/>
      <c r="C983" s="22"/>
      <c r="D983" s="22"/>
      <c r="E983" s="22"/>
      <c r="F983" s="22"/>
      <c r="G983" s="77"/>
      <c r="H983" s="77"/>
      <c r="I983" s="77"/>
      <c r="J983" s="129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22"/>
      <c r="B984" s="22"/>
      <c r="C984" s="22"/>
      <c r="D984" s="22"/>
      <c r="E984" s="22"/>
      <c r="F984" s="22"/>
      <c r="G984" s="77"/>
      <c r="H984" s="77"/>
      <c r="I984" s="77"/>
      <c r="J984" s="129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22"/>
      <c r="B985" s="22"/>
      <c r="C985" s="22"/>
      <c r="D985" s="22"/>
      <c r="E985" s="22"/>
      <c r="F985" s="22"/>
      <c r="G985" s="77"/>
      <c r="H985" s="77"/>
      <c r="I985" s="77"/>
      <c r="J985" s="129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22"/>
      <c r="B986" s="22"/>
      <c r="C986" s="22"/>
      <c r="D986" s="22"/>
      <c r="E986" s="22"/>
      <c r="F986" s="22"/>
      <c r="G986" s="77"/>
      <c r="H986" s="77"/>
      <c r="I986" s="77"/>
      <c r="J986" s="129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22"/>
      <c r="B987" s="22"/>
      <c r="C987" s="22"/>
      <c r="D987" s="22"/>
      <c r="E987" s="22"/>
      <c r="F987" s="22"/>
      <c r="G987" s="77"/>
      <c r="H987" s="77"/>
      <c r="I987" s="77"/>
      <c r="J987" s="129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22"/>
      <c r="B988" s="22"/>
      <c r="C988" s="22"/>
      <c r="D988" s="22"/>
      <c r="E988" s="22"/>
      <c r="F988" s="22"/>
      <c r="G988" s="77"/>
      <c r="H988" s="77"/>
      <c r="I988" s="77"/>
      <c r="J988" s="129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22"/>
      <c r="B989" s="22"/>
      <c r="C989" s="22"/>
      <c r="D989" s="22"/>
      <c r="E989" s="22"/>
      <c r="F989" s="22"/>
      <c r="G989" s="77"/>
      <c r="H989" s="77"/>
      <c r="I989" s="77"/>
      <c r="J989" s="129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22"/>
      <c r="B990" s="22"/>
      <c r="C990" s="22"/>
      <c r="D990" s="22"/>
      <c r="E990" s="22"/>
      <c r="F990" s="22"/>
      <c r="G990" s="77"/>
      <c r="H990" s="77"/>
      <c r="I990" s="77"/>
      <c r="J990" s="129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22"/>
      <c r="B991" s="22"/>
      <c r="C991" s="22"/>
      <c r="D991" s="22"/>
      <c r="E991" s="22"/>
      <c r="F991" s="22"/>
      <c r="G991" s="77"/>
      <c r="H991" s="77"/>
      <c r="I991" s="77"/>
      <c r="J991" s="129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22"/>
      <c r="B992" s="22"/>
      <c r="C992" s="22"/>
      <c r="D992" s="22"/>
      <c r="E992" s="22"/>
      <c r="F992" s="22"/>
      <c r="G992" s="77"/>
      <c r="H992" s="77"/>
      <c r="I992" s="77"/>
      <c r="J992" s="129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22"/>
      <c r="B993" s="22"/>
      <c r="C993" s="22"/>
      <c r="D993" s="22"/>
      <c r="E993" s="22"/>
      <c r="F993" s="22"/>
      <c r="G993" s="77"/>
      <c r="H993" s="77"/>
      <c r="I993" s="77"/>
      <c r="J993" s="129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22"/>
      <c r="B994" s="22"/>
      <c r="C994" s="22"/>
      <c r="D994" s="22"/>
      <c r="E994" s="22"/>
      <c r="F994" s="22"/>
      <c r="G994" s="77"/>
      <c r="H994" s="77"/>
      <c r="I994" s="77"/>
      <c r="J994" s="129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22"/>
      <c r="B995" s="22"/>
      <c r="C995" s="22"/>
      <c r="D995" s="22"/>
      <c r="E995" s="22"/>
      <c r="F995" s="22"/>
      <c r="G995" s="77"/>
      <c r="H995" s="77"/>
      <c r="I995" s="77"/>
      <c r="J995" s="129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22"/>
      <c r="B996" s="22"/>
      <c r="C996" s="22"/>
      <c r="D996" s="22"/>
      <c r="E996" s="22"/>
      <c r="F996" s="22"/>
      <c r="G996" s="77"/>
      <c r="H996" s="77"/>
      <c r="I996" s="77"/>
      <c r="J996" s="129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22"/>
      <c r="B997" s="22"/>
      <c r="C997" s="22"/>
      <c r="D997" s="22"/>
      <c r="E997" s="22"/>
      <c r="F997" s="22"/>
      <c r="G997" s="77"/>
      <c r="H997" s="77"/>
      <c r="I997" s="77"/>
      <c r="J997" s="129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22"/>
      <c r="B998" s="22"/>
      <c r="C998" s="22"/>
      <c r="D998" s="22"/>
      <c r="E998" s="22"/>
      <c r="F998" s="22"/>
      <c r="G998" s="77"/>
      <c r="H998" s="77"/>
      <c r="I998" s="77"/>
      <c r="J998" s="129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22"/>
      <c r="B999" s="22"/>
      <c r="C999" s="22"/>
      <c r="D999" s="22"/>
      <c r="E999" s="22"/>
      <c r="F999" s="22"/>
      <c r="G999" s="77"/>
      <c r="H999" s="77"/>
      <c r="I999" s="77"/>
      <c r="J999" s="129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22"/>
      <c r="B1000" s="22"/>
      <c r="C1000" s="22"/>
      <c r="D1000" s="22"/>
      <c r="E1000" s="22"/>
      <c r="F1000" s="22"/>
      <c r="G1000" s="77"/>
      <c r="H1000" s="77"/>
      <c r="I1000" s="77"/>
      <c r="J1000" s="129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5.75" customHeight="1">
      <c r="A1001" s="22"/>
      <c r="B1001" s="22"/>
      <c r="C1001" s="22"/>
      <c r="D1001" s="22"/>
      <c r="E1001" s="22"/>
      <c r="F1001" s="22"/>
      <c r="G1001" s="77"/>
      <c r="H1001" s="77"/>
      <c r="I1001" s="77"/>
      <c r="J1001" s="129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5.75" customHeight="1">
      <c r="A1002" s="22"/>
      <c r="B1002" s="22"/>
      <c r="C1002" s="22"/>
      <c r="D1002" s="22"/>
      <c r="E1002" s="22"/>
      <c r="F1002" s="22"/>
      <c r="G1002" s="77"/>
      <c r="H1002" s="77"/>
      <c r="I1002" s="77"/>
      <c r="J1002" s="129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15.75" customHeight="1">
      <c r="A1003" s="22"/>
      <c r="B1003" s="22"/>
      <c r="C1003" s="22"/>
      <c r="D1003" s="22"/>
      <c r="E1003" s="22"/>
      <c r="F1003" s="22"/>
      <c r="G1003" s="77"/>
      <c r="H1003" s="77"/>
      <c r="I1003" s="77"/>
      <c r="J1003" s="129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15.75" customHeight="1">
      <c r="A1004" s="22"/>
      <c r="B1004" s="22"/>
      <c r="C1004" s="22"/>
      <c r="D1004" s="22"/>
      <c r="E1004" s="22"/>
      <c r="F1004" s="22"/>
      <c r="G1004" s="77"/>
      <c r="H1004" s="77"/>
      <c r="I1004" s="77"/>
      <c r="J1004" s="129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ht="15.75" customHeight="1">
      <c r="A1005" s="22"/>
      <c r="B1005" s="22"/>
      <c r="C1005" s="22"/>
      <c r="D1005" s="22"/>
      <c r="E1005" s="22"/>
      <c r="F1005" s="22"/>
      <c r="G1005" s="77"/>
      <c r="H1005" s="77"/>
      <c r="I1005" s="77"/>
      <c r="J1005" s="129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ht="15.75" customHeight="1">
      <c r="A1006" s="22"/>
      <c r="B1006" s="22"/>
      <c r="C1006" s="22"/>
      <c r="D1006" s="22"/>
      <c r="E1006" s="22"/>
      <c r="F1006" s="22"/>
      <c r="G1006" s="77"/>
      <c r="H1006" s="77"/>
      <c r="I1006" s="77"/>
      <c r="J1006" s="129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ht="15.75" customHeight="1">
      <c r="A1007" s="22"/>
      <c r="B1007" s="22"/>
      <c r="C1007" s="22"/>
      <c r="D1007" s="22"/>
      <c r="E1007" s="22"/>
      <c r="F1007" s="22"/>
      <c r="G1007" s="77"/>
      <c r="H1007" s="77"/>
      <c r="I1007" s="77"/>
      <c r="J1007" s="129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ht="15.75" customHeight="1">
      <c r="A1008" s="22"/>
      <c r="B1008" s="22"/>
      <c r="C1008" s="22"/>
      <c r="D1008" s="22"/>
      <c r="E1008" s="22"/>
      <c r="F1008" s="22"/>
      <c r="G1008" s="77"/>
      <c r="H1008" s="77"/>
      <c r="I1008" s="77"/>
      <c r="J1008" s="129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ht="15.75" customHeight="1">
      <c r="A1009" s="22"/>
      <c r="B1009" s="22"/>
      <c r="C1009" s="22"/>
      <c r="D1009" s="22"/>
      <c r="E1009" s="22"/>
      <c r="F1009" s="22"/>
      <c r="G1009" s="77"/>
      <c r="H1009" s="77"/>
      <c r="I1009" s="77"/>
      <c r="J1009" s="129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ht="15.75" customHeight="1">
      <c r="A1010" s="22"/>
      <c r="B1010" s="22"/>
      <c r="C1010" s="22"/>
      <c r="D1010" s="22"/>
      <c r="E1010" s="22"/>
      <c r="F1010" s="22"/>
      <c r="G1010" s="77"/>
      <c r="H1010" s="77"/>
      <c r="I1010" s="77"/>
      <c r="J1010" s="129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ht="15.75" customHeight="1">
      <c r="A1011" s="22"/>
      <c r="B1011" s="22"/>
      <c r="C1011" s="22"/>
      <c r="D1011" s="22"/>
      <c r="E1011" s="22"/>
      <c r="F1011" s="22"/>
      <c r="G1011" s="77"/>
      <c r="H1011" s="77"/>
      <c r="I1011" s="77"/>
      <c r="J1011" s="129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ht="15.75" customHeight="1">
      <c r="A1012" s="22"/>
      <c r="B1012" s="22"/>
      <c r="C1012" s="22"/>
      <c r="D1012" s="22"/>
      <c r="E1012" s="22"/>
      <c r="F1012" s="22"/>
      <c r="G1012" s="77"/>
      <c r="H1012" s="77"/>
      <c r="I1012" s="77"/>
      <c r="J1012" s="129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ht="15.75" customHeight="1">
      <c r="A1013" s="22"/>
      <c r="B1013" s="22"/>
      <c r="C1013" s="22"/>
      <c r="D1013" s="22"/>
      <c r="E1013" s="22"/>
      <c r="F1013" s="22"/>
      <c r="G1013" s="77"/>
      <c r="H1013" s="77"/>
      <c r="I1013" s="77"/>
      <c r="J1013" s="129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ht="15.75" customHeight="1">
      <c r="A1014" s="22"/>
      <c r="B1014" s="22"/>
      <c r="C1014" s="22"/>
      <c r="D1014" s="22"/>
      <c r="E1014" s="22"/>
      <c r="F1014" s="22"/>
      <c r="G1014" s="77"/>
      <c r="H1014" s="77"/>
      <c r="I1014" s="77"/>
      <c r="J1014" s="129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ht="15.75" customHeight="1">
      <c r="A1015" s="22"/>
      <c r="B1015" s="22"/>
      <c r="C1015" s="22"/>
      <c r="D1015" s="22"/>
      <c r="E1015" s="22"/>
      <c r="F1015" s="22"/>
      <c r="G1015" s="77"/>
      <c r="H1015" s="77"/>
      <c r="I1015" s="77"/>
      <c r="J1015" s="129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ht="15.75" customHeight="1">
      <c r="A1016" s="22"/>
      <c r="B1016" s="22"/>
      <c r="C1016" s="22"/>
      <c r="D1016" s="22"/>
      <c r="E1016" s="22"/>
      <c r="F1016" s="22"/>
      <c r="G1016" s="77"/>
      <c r="H1016" s="77"/>
      <c r="I1016" s="77"/>
      <c r="J1016" s="129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ht="15.75" customHeight="1">
      <c r="A1017" s="22"/>
      <c r="B1017" s="22"/>
      <c r="C1017" s="22"/>
      <c r="D1017" s="22"/>
      <c r="E1017" s="22"/>
      <c r="F1017" s="22"/>
      <c r="G1017" s="77"/>
      <c r="H1017" s="77"/>
      <c r="I1017" s="77"/>
      <c r="J1017" s="129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ht="15.75" customHeight="1">
      <c r="A1018" s="22"/>
      <c r="B1018" s="22"/>
      <c r="C1018" s="22"/>
      <c r="D1018" s="22"/>
      <c r="E1018" s="22"/>
      <c r="F1018" s="22"/>
      <c r="G1018" s="77"/>
      <c r="H1018" s="77"/>
      <c r="I1018" s="77"/>
      <c r="J1018" s="129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ht="15.75" customHeight="1">
      <c r="A1019" s="22"/>
      <c r="B1019" s="22"/>
      <c r="C1019" s="22"/>
      <c r="D1019" s="22"/>
      <c r="E1019" s="22"/>
      <c r="F1019" s="22"/>
      <c r="G1019" s="77"/>
      <c r="H1019" s="77"/>
      <c r="I1019" s="77"/>
      <c r="J1019" s="129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ht="15.75" customHeight="1">
      <c r="A1020" s="22"/>
      <c r="B1020" s="22"/>
      <c r="C1020" s="22"/>
      <c r="D1020" s="22"/>
      <c r="E1020" s="22"/>
      <c r="F1020" s="22"/>
      <c r="G1020" s="77"/>
      <c r="H1020" s="77"/>
      <c r="I1020" s="77"/>
      <c r="J1020" s="129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ht="15.75" customHeight="1">
      <c r="A1021" s="22"/>
      <c r="B1021" s="22"/>
      <c r="C1021" s="22"/>
      <c r="D1021" s="22"/>
      <c r="E1021" s="22"/>
      <c r="F1021" s="22"/>
      <c r="G1021" s="77"/>
      <c r="H1021" s="77"/>
      <c r="I1021" s="77"/>
      <c r="J1021" s="129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ht="15.75" customHeight="1">
      <c r="A1022" s="22"/>
      <c r="B1022" s="22"/>
      <c r="C1022" s="22"/>
      <c r="D1022" s="22"/>
      <c r="E1022" s="22"/>
      <c r="F1022" s="22"/>
      <c r="G1022" s="77"/>
      <c r="H1022" s="77"/>
      <c r="I1022" s="77"/>
      <c r="J1022" s="129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ht="15.75" customHeight="1">
      <c r="A1023" s="22"/>
      <c r="B1023" s="22"/>
      <c r="C1023" s="22"/>
      <c r="D1023" s="22"/>
      <c r="E1023" s="22"/>
      <c r="F1023" s="22"/>
      <c r="G1023" s="77"/>
      <c r="H1023" s="77"/>
      <c r="I1023" s="77"/>
      <c r="J1023" s="129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ht="15.75" customHeight="1">
      <c r="A1024" s="22"/>
      <c r="B1024" s="22"/>
      <c r="C1024" s="22"/>
      <c r="D1024" s="22"/>
      <c r="E1024" s="22"/>
      <c r="F1024" s="22"/>
      <c r="G1024" s="77"/>
      <c r="H1024" s="77"/>
      <c r="I1024" s="77"/>
      <c r="J1024" s="129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ht="15.75" customHeight="1">
      <c r="A1025" s="22"/>
      <c r="B1025" s="22"/>
      <c r="C1025" s="22"/>
      <c r="D1025" s="22"/>
      <c r="E1025" s="22"/>
      <c r="F1025" s="22"/>
      <c r="G1025" s="77"/>
      <c r="H1025" s="77"/>
      <c r="I1025" s="77"/>
      <c r="J1025" s="129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ht="15.75" customHeight="1">
      <c r="A1026" s="22"/>
      <c r="B1026" s="22"/>
      <c r="C1026" s="22"/>
      <c r="D1026" s="22"/>
      <c r="E1026" s="22"/>
      <c r="F1026" s="22"/>
      <c r="G1026" s="77"/>
      <c r="H1026" s="77"/>
      <c r="I1026" s="77"/>
      <c r="J1026" s="129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ht="15.75" customHeight="1">
      <c r="A1027" s="22"/>
      <c r="B1027" s="22"/>
      <c r="C1027" s="22"/>
      <c r="D1027" s="22"/>
      <c r="E1027" s="22"/>
      <c r="F1027" s="22"/>
      <c r="G1027" s="77"/>
      <c r="H1027" s="77"/>
      <c r="I1027" s="77"/>
      <c r="J1027" s="129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ht="15.75" customHeight="1">
      <c r="A1028" s="22"/>
      <c r="B1028" s="22"/>
      <c r="C1028" s="22"/>
      <c r="D1028" s="22"/>
      <c r="E1028" s="22"/>
      <c r="F1028" s="22"/>
      <c r="G1028" s="77"/>
      <c r="H1028" s="77"/>
      <c r="I1028" s="77"/>
      <c r="J1028" s="129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ht="15.75" customHeight="1">
      <c r="A1029" s="22"/>
      <c r="B1029" s="22"/>
      <c r="C1029" s="22"/>
      <c r="D1029" s="22"/>
      <c r="E1029" s="22"/>
      <c r="F1029" s="22"/>
      <c r="G1029" s="77"/>
      <c r="H1029" s="77"/>
      <c r="I1029" s="77"/>
      <c r="J1029" s="129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ht="15.75" customHeight="1">
      <c r="A1030" s="22"/>
      <c r="B1030" s="22"/>
      <c r="C1030" s="22"/>
      <c r="D1030" s="22"/>
      <c r="E1030" s="22"/>
      <c r="F1030" s="22"/>
      <c r="G1030" s="77"/>
      <c r="H1030" s="77"/>
      <c r="I1030" s="77"/>
      <c r="J1030" s="129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ht="15.75" customHeight="1">
      <c r="A1031" s="22"/>
      <c r="B1031" s="22"/>
      <c r="C1031" s="22"/>
      <c r="D1031" s="22"/>
      <c r="E1031" s="22"/>
      <c r="F1031" s="22"/>
      <c r="G1031" s="77"/>
      <c r="H1031" s="77"/>
      <c r="I1031" s="77"/>
      <c r="J1031" s="129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ht="15.75" customHeight="1">
      <c r="A1032" s="22"/>
      <c r="B1032" s="22"/>
      <c r="C1032" s="22"/>
      <c r="D1032" s="22"/>
      <c r="E1032" s="22"/>
      <c r="F1032" s="22"/>
      <c r="G1032" s="77"/>
      <c r="H1032" s="77"/>
      <c r="I1032" s="77"/>
      <c r="J1032" s="129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ht="15.75" customHeight="1">
      <c r="A1033" s="22"/>
      <c r="B1033" s="22"/>
      <c r="C1033" s="22"/>
      <c r="D1033" s="22"/>
      <c r="E1033" s="22"/>
      <c r="F1033" s="22"/>
      <c r="G1033" s="77"/>
      <c r="H1033" s="77"/>
      <c r="I1033" s="77"/>
      <c r="J1033" s="129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</sheetData>
  <mergeCells count="350">
    <mergeCell ref="A4:B4"/>
    <mergeCell ref="C4:D4"/>
    <mergeCell ref="E4:F4"/>
    <mergeCell ref="G4:J4"/>
    <mergeCell ref="A5:B5"/>
    <mergeCell ref="C5:D5"/>
    <mergeCell ref="E5:F5"/>
    <mergeCell ref="G5:J5"/>
    <mergeCell ref="B1:K1"/>
    <mergeCell ref="A2:B2"/>
    <mergeCell ref="C2:D2"/>
    <mergeCell ref="E2:F2"/>
    <mergeCell ref="G2:J2"/>
    <mergeCell ref="A3:B3"/>
    <mergeCell ref="C3:D3"/>
    <mergeCell ref="E3:F3"/>
    <mergeCell ref="G3:J3"/>
    <mergeCell ref="A8:J8"/>
    <mergeCell ref="B11:C11"/>
    <mergeCell ref="B16:C16"/>
    <mergeCell ref="B17:C17"/>
    <mergeCell ref="G17:H17"/>
    <mergeCell ref="A6:B6"/>
    <mergeCell ref="C6:D6"/>
    <mergeCell ref="E6:F6"/>
    <mergeCell ref="G6:J6"/>
    <mergeCell ref="A7:B7"/>
    <mergeCell ref="C7:J7"/>
    <mergeCell ref="B18:C18"/>
    <mergeCell ref="B19:C19"/>
    <mergeCell ref="G19:H19"/>
    <mergeCell ref="B25:C25"/>
    <mergeCell ref="B83:C83"/>
    <mergeCell ref="B94:C94"/>
    <mergeCell ref="G21:J21"/>
    <mergeCell ref="G22:J22"/>
    <mergeCell ref="G23:J23"/>
    <mergeCell ref="G24:J24"/>
    <mergeCell ref="B113:C113"/>
    <mergeCell ref="B171:C171"/>
    <mergeCell ref="B185:C185"/>
    <mergeCell ref="B206:C206"/>
    <mergeCell ref="R207:S207"/>
    <mergeCell ref="R208:S208"/>
    <mergeCell ref="G120:J120"/>
    <mergeCell ref="G121:J121"/>
    <mergeCell ref="G122:J122"/>
    <mergeCell ref="G123:J123"/>
    <mergeCell ref="B227:C227"/>
    <mergeCell ref="B228:C228"/>
    <mergeCell ref="B229:C229"/>
    <mergeCell ref="B230:C230"/>
    <mergeCell ref="B255:C255"/>
    <mergeCell ref="B256:C256"/>
    <mergeCell ref="B209:C209"/>
    <mergeCell ref="B211:C211"/>
    <mergeCell ref="B215:C215"/>
    <mergeCell ref="B220:C220"/>
    <mergeCell ref="B221:C221"/>
    <mergeCell ref="B226:C226"/>
    <mergeCell ref="B297:C297"/>
    <mergeCell ref="B298:C298"/>
    <mergeCell ref="B299:C299"/>
    <mergeCell ref="B310:C310"/>
    <mergeCell ref="B317:C317"/>
    <mergeCell ref="B323:C323"/>
    <mergeCell ref="B258:C258"/>
    <mergeCell ref="B289:C289"/>
    <mergeCell ref="B290:C290"/>
    <mergeCell ref="B291:C291"/>
    <mergeCell ref="B292:C292"/>
    <mergeCell ref="B295:C295"/>
    <mergeCell ref="G27:J27"/>
    <mergeCell ref="G28:J28"/>
    <mergeCell ref="G29:J29"/>
    <mergeCell ref="G30:J30"/>
    <mergeCell ref="G31:J31"/>
    <mergeCell ref="G32:J32"/>
    <mergeCell ref="G11:J11"/>
    <mergeCell ref="G12:J12"/>
    <mergeCell ref="G13:J13"/>
    <mergeCell ref="G14:J14"/>
    <mergeCell ref="G15:J15"/>
    <mergeCell ref="G16:J16"/>
    <mergeCell ref="G18:J18"/>
    <mergeCell ref="G20:J20"/>
    <mergeCell ref="G40:J40"/>
    <mergeCell ref="G41:J41"/>
    <mergeCell ref="G42:J42"/>
    <mergeCell ref="G43:J43"/>
    <mergeCell ref="G44:J44"/>
    <mergeCell ref="G45:J45"/>
    <mergeCell ref="G33:J33"/>
    <mergeCell ref="G34:J34"/>
    <mergeCell ref="G35:J35"/>
    <mergeCell ref="G36:J36"/>
    <mergeCell ref="G37:J37"/>
    <mergeCell ref="G39:J39"/>
    <mergeCell ref="G53:J53"/>
    <mergeCell ref="G54:J54"/>
    <mergeCell ref="G55:J55"/>
    <mergeCell ref="G56:J56"/>
    <mergeCell ref="G57:J57"/>
    <mergeCell ref="G58:J58"/>
    <mergeCell ref="G46:J46"/>
    <mergeCell ref="G47:J47"/>
    <mergeCell ref="G49:J49"/>
    <mergeCell ref="G50:J50"/>
    <mergeCell ref="G51:J51"/>
    <mergeCell ref="G52:J52"/>
    <mergeCell ref="G66:J66"/>
    <mergeCell ref="G67:J67"/>
    <mergeCell ref="G68:J68"/>
    <mergeCell ref="G69:J69"/>
    <mergeCell ref="G70:J70"/>
    <mergeCell ref="G71:J71"/>
    <mergeCell ref="G60:J60"/>
    <mergeCell ref="G61:J61"/>
    <mergeCell ref="G62:J62"/>
    <mergeCell ref="G63:J63"/>
    <mergeCell ref="G64:J64"/>
    <mergeCell ref="G65:J65"/>
    <mergeCell ref="G78:J78"/>
    <mergeCell ref="G79:J79"/>
    <mergeCell ref="G80:J80"/>
    <mergeCell ref="G81:J81"/>
    <mergeCell ref="G82:J82"/>
    <mergeCell ref="G85:J85"/>
    <mergeCell ref="G72:J72"/>
    <mergeCell ref="G73:J73"/>
    <mergeCell ref="G74:J74"/>
    <mergeCell ref="G75:J75"/>
    <mergeCell ref="G76:J76"/>
    <mergeCell ref="G77:J77"/>
    <mergeCell ref="G92:J92"/>
    <mergeCell ref="G93:J93"/>
    <mergeCell ref="G94:J94"/>
    <mergeCell ref="G95:J95"/>
    <mergeCell ref="G96:J96"/>
    <mergeCell ref="G97:J97"/>
    <mergeCell ref="G86:J86"/>
    <mergeCell ref="G87:J87"/>
    <mergeCell ref="G88:J88"/>
    <mergeCell ref="G89:J89"/>
    <mergeCell ref="G90:J90"/>
    <mergeCell ref="G91:J91"/>
    <mergeCell ref="G105:J105"/>
    <mergeCell ref="G106:J106"/>
    <mergeCell ref="G107:J107"/>
    <mergeCell ref="G108:J108"/>
    <mergeCell ref="G109:J109"/>
    <mergeCell ref="G110:J110"/>
    <mergeCell ref="G98:J98"/>
    <mergeCell ref="G100:J100"/>
    <mergeCell ref="G101:J101"/>
    <mergeCell ref="G102:J102"/>
    <mergeCell ref="G103:J103"/>
    <mergeCell ref="G104:J104"/>
    <mergeCell ref="G124:J124"/>
    <mergeCell ref="G125:J125"/>
    <mergeCell ref="G126:J126"/>
    <mergeCell ref="G127:J127"/>
    <mergeCell ref="G128:J128"/>
    <mergeCell ref="G129:J129"/>
    <mergeCell ref="G111:J111"/>
    <mergeCell ref="G112:J112"/>
    <mergeCell ref="G115:J115"/>
    <mergeCell ref="G117:J117"/>
    <mergeCell ref="G118:J118"/>
    <mergeCell ref="G119:J119"/>
    <mergeCell ref="G136:J136"/>
    <mergeCell ref="G137:J137"/>
    <mergeCell ref="G138:J138"/>
    <mergeCell ref="G139:J139"/>
    <mergeCell ref="G140:J140"/>
    <mergeCell ref="G141:J141"/>
    <mergeCell ref="G130:J130"/>
    <mergeCell ref="G131:J131"/>
    <mergeCell ref="G132:J132"/>
    <mergeCell ref="G133:J133"/>
    <mergeCell ref="G134:J134"/>
    <mergeCell ref="G135:J135"/>
    <mergeCell ref="G148:J148"/>
    <mergeCell ref="G149:J149"/>
    <mergeCell ref="G150:J150"/>
    <mergeCell ref="G151:J151"/>
    <mergeCell ref="G152:J152"/>
    <mergeCell ref="G153:J153"/>
    <mergeCell ref="G142:J142"/>
    <mergeCell ref="G143:J143"/>
    <mergeCell ref="G144:J144"/>
    <mergeCell ref="G145:J145"/>
    <mergeCell ref="G146:J146"/>
    <mergeCell ref="G147:J147"/>
    <mergeCell ref="G161:J161"/>
    <mergeCell ref="G162:J162"/>
    <mergeCell ref="G163:J163"/>
    <mergeCell ref="G164:J164"/>
    <mergeCell ref="G165:J165"/>
    <mergeCell ref="G166:J166"/>
    <mergeCell ref="G155:J155"/>
    <mergeCell ref="G156:J156"/>
    <mergeCell ref="G157:J157"/>
    <mergeCell ref="G158:J158"/>
    <mergeCell ref="G159:J159"/>
    <mergeCell ref="G160:J160"/>
    <mergeCell ref="G175:J175"/>
    <mergeCell ref="G176:J176"/>
    <mergeCell ref="G177:J177"/>
    <mergeCell ref="G178:J178"/>
    <mergeCell ref="G179:J179"/>
    <mergeCell ref="G180:J180"/>
    <mergeCell ref="G167:J167"/>
    <mergeCell ref="G168:J168"/>
    <mergeCell ref="G169:J169"/>
    <mergeCell ref="G170:J170"/>
    <mergeCell ref="G173:J173"/>
    <mergeCell ref="G174:J174"/>
    <mergeCell ref="G189:J189"/>
    <mergeCell ref="G190:J190"/>
    <mergeCell ref="G191:J191"/>
    <mergeCell ref="G192:J192"/>
    <mergeCell ref="G193:J193"/>
    <mergeCell ref="G194:J194"/>
    <mergeCell ref="G181:J181"/>
    <mergeCell ref="G182:J182"/>
    <mergeCell ref="G183:J183"/>
    <mergeCell ref="G184:J184"/>
    <mergeCell ref="G187:J187"/>
    <mergeCell ref="G188:J188"/>
    <mergeCell ref="G201:J201"/>
    <mergeCell ref="G202:J202"/>
    <mergeCell ref="G203:J203"/>
    <mergeCell ref="G204:J204"/>
    <mergeCell ref="G205:J205"/>
    <mergeCell ref="G206:J206"/>
    <mergeCell ref="G195:J195"/>
    <mergeCell ref="G196:J196"/>
    <mergeCell ref="G197:J197"/>
    <mergeCell ref="G198:J198"/>
    <mergeCell ref="G199:J199"/>
    <mergeCell ref="G200:J200"/>
    <mergeCell ref="G215:J215"/>
    <mergeCell ref="G216:J216"/>
    <mergeCell ref="G217:J217"/>
    <mergeCell ref="G218:J218"/>
    <mergeCell ref="G219:J219"/>
    <mergeCell ref="G220:J220"/>
    <mergeCell ref="G207:J207"/>
    <mergeCell ref="G208:J208"/>
    <mergeCell ref="G209:J209"/>
    <mergeCell ref="G210:J210"/>
    <mergeCell ref="G213:J213"/>
    <mergeCell ref="G214:J214"/>
    <mergeCell ref="G228:J228"/>
    <mergeCell ref="G229:J229"/>
    <mergeCell ref="G232:J232"/>
    <mergeCell ref="G233:J233"/>
    <mergeCell ref="G234:J234"/>
    <mergeCell ref="G235:J235"/>
    <mergeCell ref="G222:J222"/>
    <mergeCell ref="G223:J223"/>
    <mergeCell ref="G224:J224"/>
    <mergeCell ref="G225:J225"/>
    <mergeCell ref="G226:J226"/>
    <mergeCell ref="G227:J227"/>
    <mergeCell ref="G242:J242"/>
    <mergeCell ref="G243:J243"/>
    <mergeCell ref="G244:J244"/>
    <mergeCell ref="G245:J245"/>
    <mergeCell ref="G246:J246"/>
    <mergeCell ref="G247:J247"/>
    <mergeCell ref="G236:J236"/>
    <mergeCell ref="G237:J237"/>
    <mergeCell ref="G238:J238"/>
    <mergeCell ref="G239:J239"/>
    <mergeCell ref="G240:J240"/>
    <mergeCell ref="G241:J241"/>
    <mergeCell ref="G254:J254"/>
    <mergeCell ref="G256:J256"/>
    <mergeCell ref="G259:J259"/>
    <mergeCell ref="G260:J260"/>
    <mergeCell ref="G261:J261"/>
    <mergeCell ref="G262:J262"/>
    <mergeCell ref="G248:J248"/>
    <mergeCell ref="G249:J249"/>
    <mergeCell ref="G250:J250"/>
    <mergeCell ref="G251:J251"/>
    <mergeCell ref="G252:J252"/>
    <mergeCell ref="G253:J253"/>
    <mergeCell ref="G269:J269"/>
    <mergeCell ref="G270:J270"/>
    <mergeCell ref="G271:J271"/>
    <mergeCell ref="G272:J272"/>
    <mergeCell ref="G273:J273"/>
    <mergeCell ref="G274:J274"/>
    <mergeCell ref="G263:J263"/>
    <mergeCell ref="G264:J264"/>
    <mergeCell ref="G265:J265"/>
    <mergeCell ref="G266:J266"/>
    <mergeCell ref="G267:J267"/>
    <mergeCell ref="G268:J268"/>
    <mergeCell ref="G281:J281"/>
    <mergeCell ref="G282:J282"/>
    <mergeCell ref="G283:J283"/>
    <mergeCell ref="G284:J284"/>
    <mergeCell ref="G285:J285"/>
    <mergeCell ref="G286:J286"/>
    <mergeCell ref="G275:J275"/>
    <mergeCell ref="G276:J276"/>
    <mergeCell ref="G277:J277"/>
    <mergeCell ref="G278:J278"/>
    <mergeCell ref="G279:J279"/>
    <mergeCell ref="G280:J280"/>
    <mergeCell ref="G293:J293"/>
    <mergeCell ref="G294:J294"/>
    <mergeCell ref="G295:J295"/>
    <mergeCell ref="G296:J296"/>
    <mergeCell ref="G297:J297"/>
    <mergeCell ref="G298:J298"/>
    <mergeCell ref="G287:J287"/>
    <mergeCell ref="G288:J288"/>
    <mergeCell ref="G289:J289"/>
    <mergeCell ref="G290:J290"/>
    <mergeCell ref="G291:J291"/>
    <mergeCell ref="G292:J292"/>
    <mergeCell ref="G318:J318"/>
    <mergeCell ref="G319:J319"/>
    <mergeCell ref="G320:J320"/>
    <mergeCell ref="G321:J321"/>
    <mergeCell ref="G323:J323"/>
    <mergeCell ref="G48:J48"/>
    <mergeCell ref="G312:J312"/>
    <mergeCell ref="G313:J313"/>
    <mergeCell ref="G314:J314"/>
    <mergeCell ref="G315:J315"/>
    <mergeCell ref="G316:J316"/>
    <mergeCell ref="G317:J317"/>
    <mergeCell ref="G306:J306"/>
    <mergeCell ref="G307:J307"/>
    <mergeCell ref="G308:J308"/>
    <mergeCell ref="G309:J309"/>
    <mergeCell ref="G310:J310"/>
    <mergeCell ref="G311:J311"/>
    <mergeCell ref="G300:J300"/>
    <mergeCell ref="G301:J301"/>
    <mergeCell ref="G302:J302"/>
    <mergeCell ref="G303:J303"/>
    <mergeCell ref="G304:J304"/>
    <mergeCell ref="G305:J305"/>
  </mergeCells>
  <conditionalFormatting sqref="E270:E272 E297:E298">
    <cfRule type="cellIs" priority="1" dxfId="0" operator="equal" stopIfTrue="1">
      <formula>0</formula>
    </cfRule>
  </conditionalFormatting>
  <conditionalFormatting sqref="E268">
    <cfRule type="cellIs" priority="2" dxfId="0" operator="equal" stopIfTrue="1">
      <formula>0</formula>
    </cfRule>
  </conditionalFormatting>
  <conditionalFormatting sqref="E274:E296">
    <cfRule type="cellIs" priority="3" dxfId="0" operator="equal" stopIfTrue="1">
      <formula>0</formula>
    </cfRule>
  </conditionalFormatting>
  <conditionalFormatting sqref="E300:E309">
    <cfRule type="cellIs" priority="4" dxfId="0" operator="equal" stopIfTrue="1">
      <formula>0</formula>
    </cfRule>
  </conditionalFormatting>
  <conditionalFormatting sqref="E319:E321">
    <cfRule type="cellIs" priority="5" dxfId="0" operator="equal" stopIfTrue="1">
      <formula>0</formula>
    </cfRule>
  </conditionalFormatting>
  <conditionalFormatting sqref="E314:E316">
    <cfRule type="cellIs" priority="6" dxfId="0" operator="equal" stopIfTrue="1">
      <formula>0</formula>
    </cfRule>
  </conditionalFormatting>
  <conditionalFormatting sqref="E323">
    <cfRule type="cellIs" priority="7" dxfId="0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3" r:id="rId1"/>
  <colBreaks count="1" manualBreakCount="1"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5"/>
  <sheetViews>
    <sheetView view="pageBreakPreview" zoomScale="60" workbookViewId="0" topLeftCell="A19">
      <selection activeCell="A1" sqref="A1:J1"/>
    </sheetView>
  </sheetViews>
  <sheetFormatPr defaultColWidth="14.421875" defaultRowHeight="15" customHeight="1"/>
  <cols>
    <col min="1" max="1" width="14.28125" style="0" customWidth="1"/>
    <col min="2" max="2" width="11.7109375" style="0" customWidth="1"/>
    <col min="3" max="3" width="37.57421875" style="0" customWidth="1"/>
    <col min="4" max="4" width="16.28125" style="0" customWidth="1"/>
    <col min="5" max="5" width="14.421875" style="0" customWidth="1"/>
    <col min="6" max="6" width="46.57421875" style="0" customWidth="1"/>
    <col min="7" max="7" width="11.8515625" style="0" customWidth="1"/>
    <col min="8" max="8" width="10.28125" style="0" customWidth="1"/>
    <col min="9" max="9" width="11.7109375" style="0" customWidth="1"/>
    <col min="10" max="10" width="12.140625" style="0" customWidth="1"/>
    <col min="11" max="26" width="8.7109375" style="0" customWidth="1"/>
  </cols>
  <sheetData>
    <row r="1" spans="1:10" ht="4.5" customHeight="1">
      <c r="A1" s="488"/>
      <c r="B1" s="377"/>
      <c r="C1" s="377"/>
      <c r="D1" s="377"/>
      <c r="E1" s="377"/>
      <c r="F1" s="377"/>
      <c r="G1" s="377"/>
      <c r="H1" s="377"/>
      <c r="I1" s="377"/>
      <c r="J1" s="375"/>
    </row>
    <row r="2" spans="1:10" ht="14.25" customHeight="1">
      <c r="A2" s="149" t="s">
        <v>0</v>
      </c>
      <c r="B2" s="409"/>
      <c r="C2" s="377"/>
      <c r="D2" s="377"/>
      <c r="E2" s="375"/>
      <c r="F2" s="150" t="s">
        <v>1</v>
      </c>
      <c r="G2" s="489" t="str">
        <f>'PLAN.ORÇ'!G2</f>
        <v>MOJUI DOS CAMPOS - PA</v>
      </c>
      <c r="H2" s="486"/>
      <c r="I2" s="486"/>
      <c r="J2" s="419"/>
    </row>
    <row r="3" spans="1:10" ht="14.25" customHeight="1">
      <c r="A3" s="149" t="s">
        <v>2</v>
      </c>
      <c r="B3" s="409"/>
      <c r="C3" s="377"/>
      <c r="D3" s="377"/>
      <c r="E3" s="375"/>
      <c r="F3" s="150" t="s">
        <v>3</v>
      </c>
      <c r="G3" s="489" t="str">
        <f>'PLAN.ORÇ'!G3</f>
        <v>ANA PRISCILA AMIN</v>
      </c>
      <c r="H3" s="486"/>
      <c r="I3" s="486"/>
      <c r="J3" s="419"/>
    </row>
    <row r="4" spans="1:10" ht="13.5" customHeight="1">
      <c r="A4" s="149" t="s">
        <v>4</v>
      </c>
      <c r="B4" s="402">
        <f>'[1]PLANILHA ORÇAMENTARIA'!B4:D4</f>
        <v>0</v>
      </c>
      <c r="C4" s="377"/>
      <c r="D4" s="377"/>
      <c r="E4" s="375"/>
      <c r="F4" s="150" t="s">
        <v>5</v>
      </c>
      <c r="G4" s="485" t="str">
        <f>'PLAN.ORÇ'!G4</f>
        <v>CAU: 266266-3/PA</v>
      </c>
      <c r="H4" s="486"/>
      <c r="I4" s="486"/>
      <c r="J4" s="419"/>
    </row>
    <row r="5" spans="1:10" ht="15.75" customHeight="1">
      <c r="A5" s="149" t="s">
        <v>6</v>
      </c>
      <c r="B5" s="402" t="str">
        <f>'PLAN.ORÇ'!C5</f>
        <v>PREFEITURA MUNICIPAL DE MOJUI DOS CAMPOS</v>
      </c>
      <c r="C5" s="377"/>
      <c r="D5" s="377"/>
      <c r="E5" s="375"/>
      <c r="F5" s="150" t="s">
        <v>7</v>
      </c>
      <c r="G5" s="487">
        <f>'PLAN.ORÇ'!G5</f>
        <v>0.2881986483454233</v>
      </c>
      <c r="H5" s="486"/>
      <c r="I5" s="486"/>
      <c r="J5" s="419"/>
    </row>
    <row r="6" spans="1:10" ht="21" customHeight="1">
      <c r="A6" s="149" t="s">
        <v>426</v>
      </c>
      <c r="B6" s="402" t="str">
        <f>'PLAN.ORÇ'!C6</f>
        <v>PA - 431</v>
      </c>
      <c r="C6" s="377"/>
      <c r="D6" s="377"/>
      <c r="E6" s="375"/>
      <c r="F6" s="150" t="s">
        <v>9</v>
      </c>
      <c r="G6" s="402" t="str">
        <f>'PLAN.ORÇ'!G6</f>
        <v>SINAPI - ABRIL 2022 - DESONERADO / SEDOP - MAIO 2022 - SEINFRA 0.27.1 DESONERADO</v>
      </c>
      <c r="H6" s="377"/>
      <c r="I6" s="377"/>
      <c r="J6" s="375"/>
    </row>
    <row r="7" spans="1:10" ht="15.75" customHeight="1">
      <c r="A7" s="151" t="s">
        <v>10</v>
      </c>
      <c r="B7" s="490" t="str">
        <f>'PLAN.ORÇ'!C7</f>
        <v>CONSTRUÇÃO DE UMA PRAÇA NO MUNICÍPIO DE MOJUI DOS CAMPOS - PA</v>
      </c>
      <c r="C7" s="491"/>
      <c r="D7" s="491"/>
      <c r="E7" s="491"/>
      <c r="F7" s="491"/>
      <c r="G7" s="491"/>
      <c r="H7" s="491"/>
      <c r="I7" s="491"/>
      <c r="J7" s="492"/>
    </row>
    <row r="8" spans="1:10" ht="15">
      <c r="A8" s="493" t="s">
        <v>441</v>
      </c>
      <c r="B8" s="377"/>
      <c r="C8" s="377"/>
      <c r="D8" s="377"/>
      <c r="E8" s="377"/>
      <c r="F8" s="377"/>
      <c r="G8" s="377"/>
      <c r="H8" s="377"/>
      <c r="I8" s="377"/>
      <c r="J8" s="375"/>
    </row>
    <row r="9" ht="4.5" customHeight="1"/>
    <row r="10" spans="1:10" ht="15">
      <c r="A10" s="152" t="str">
        <f>'PLAN.ORÇ'!A94</f>
        <v>5.1.10</v>
      </c>
      <c r="B10" s="494" t="str">
        <f>'PLAN.ORÇ'!D94</f>
        <v>CHAFARIZ DE PEDRA PARA JARDIM 1,50 M DE ALTURA E 04 BACIAS</v>
      </c>
      <c r="C10" s="377"/>
      <c r="D10" s="377"/>
      <c r="E10" s="377"/>
      <c r="F10" s="377"/>
      <c r="G10" s="377"/>
      <c r="H10" s="375"/>
      <c r="I10" s="153" t="s">
        <v>442</v>
      </c>
      <c r="J10" s="154" t="s">
        <v>443</v>
      </c>
    </row>
    <row r="11" spans="1:10" ht="15">
      <c r="A11" s="495" t="s">
        <v>444</v>
      </c>
      <c r="B11" s="412"/>
      <c r="C11" s="155" t="s">
        <v>12</v>
      </c>
      <c r="D11" s="155" t="s">
        <v>445</v>
      </c>
      <c r="E11" s="155" t="s">
        <v>446</v>
      </c>
      <c r="F11" s="155" t="s">
        <v>447</v>
      </c>
      <c r="G11" s="155" t="s">
        <v>448</v>
      </c>
      <c r="H11" s="155" t="s">
        <v>449</v>
      </c>
      <c r="I11" s="156" t="s">
        <v>450</v>
      </c>
      <c r="J11" s="157" t="s">
        <v>425</v>
      </c>
    </row>
    <row r="12" spans="1:10" ht="132">
      <c r="A12" s="391" t="s">
        <v>451</v>
      </c>
      <c r="B12" s="375"/>
      <c r="C12" s="158" t="s">
        <v>198</v>
      </c>
      <c r="D12" s="52" t="s">
        <v>452</v>
      </c>
      <c r="E12" s="101"/>
      <c r="F12" s="159" t="s">
        <v>453</v>
      </c>
      <c r="G12" s="160" t="s">
        <v>448</v>
      </c>
      <c r="H12" s="37">
        <v>1</v>
      </c>
      <c r="I12" s="161">
        <v>1700</v>
      </c>
      <c r="J12" s="162">
        <f>ROUND(H12*I12,2)</f>
        <v>1700</v>
      </c>
    </row>
    <row r="13" spans="1:10" ht="6.75" customHeight="1">
      <c r="A13" s="163"/>
      <c r="B13" s="164"/>
      <c r="C13" s="165"/>
      <c r="D13" s="166"/>
      <c r="E13" s="167"/>
      <c r="F13" s="168"/>
      <c r="G13" s="169"/>
      <c r="H13" s="170"/>
      <c r="I13" s="162"/>
      <c r="J13" s="171"/>
    </row>
    <row r="14" spans="1:10" ht="15">
      <c r="A14" s="376" t="s">
        <v>454</v>
      </c>
      <c r="B14" s="377"/>
      <c r="C14" s="377"/>
      <c r="D14" s="377"/>
      <c r="E14" s="377"/>
      <c r="F14" s="377"/>
      <c r="G14" s="377"/>
      <c r="H14" s="377"/>
      <c r="I14" s="375"/>
      <c r="J14" s="172">
        <f>SUM(J12)</f>
        <v>1700</v>
      </c>
    </row>
    <row r="16" spans="1:10" ht="15">
      <c r="A16" s="152" t="str">
        <f>CPU!A45</f>
        <v>9.3.4</v>
      </c>
      <c r="B16" s="494" t="str">
        <f>CPU!C49</f>
        <v>GRELHA DE FERRO FUNDIDO 30X30CM</v>
      </c>
      <c r="C16" s="377"/>
      <c r="D16" s="377"/>
      <c r="E16" s="377"/>
      <c r="F16" s="377"/>
      <c r="G16" s="377"/>
      <c r="H16" s="375"/>
      <c r="I16" s="153" t="s">
        <v>442</v>
      </c>
      <c r="J16" s="154" t="s">
        <v>443</v>
      </c>
    </row>
    <row r="17" spans="1:10" ht="15">
      <c r="A17" s="495" t="s">
        <v>444</v>
      </c>
      <c r="B17" s="412"/>
      <c r="C17" s="155" t="s">
        <v>12</v>
      </c>
      <c r="D17" s="155" t="s">
        <v>445</v>
      </c>
      <c r="E17" s="155" t="s">
        <v>446</v>
      </c>
      <c r="F17" s="155" t="s">
        <v>447</v>
      </c>
      <c r="G17" s="155" t="s">
        <v>448</v>
      </c>
      <c r="H17" s="155" t="s">
        <v>449</v>
      </c>
      <c r="I17" s="156" t="s">
        <v>450</v>
      </c>
      <c r="J17" s="157" t="s">
        <v>425</v>
      </c>
    </row>
    <row r="18" spans="1:10" ht="60" customHeight="1">
      <c r="A18" s="391" t="s">
        <v>455</v>
      </c>
      <c r="B18" s="375"/>
      <c r="C18" s="173" t="s">
        <v>456</v>
      </c>
      <c r="D18" s="52" t="s">
        <v>457</v>
      </c>
      <c r="E18" s="101"/>
      <c r="F18" s="174" t="s">
        <v>458</v>
      </c>
      <c r="G18" s="160" t="s">
        <v>448</v>
      </c>
      <c r="H18" s="37">
        <v>1</v>
      </c>
      <c r="I18" s="161">
        <v>85.35</v>
      </c>
      <c r="J18" s="162">
        <f>ROUND(H18*I18,2)</f>
        <v>85.35</v>
      </c>
    </row>
    <row r="19" spans="1:10" ht="15">
      <c r="A19" s="163"/>
      <c r="B19" s="164"/>
      <c r="C19" s="165"/>
      <c r="D19" s="166"/>
      <c r="E19" s="175"/>
      <c r="F19" s="168"/>
      <c r="G19" s="169"/>
      <c r="H19" s="170"/>
      <c r="I19" s="162"/>
      <c r="J19" s="176"/>
    </row>
    <row r="20" spans="1:10" ht="15">
      <c r="A20" s="376" t="s">
        <v>454</v>
      </c>
      <c r="B20" s="377"/>
      <c r="C20" s="377"/>
      <c r="D20" s="377"/>
      <c r="E20" s="377"/>
      <c r="F20" s="377"/>
      <c r="G20" s="377"/>
      <c r="H20" s="377"/>
      <c r="I20" s="375"/>
      <c r="J20" s="172">
        <f>SUM(J18)</f>
        <v>85.35</v>
      </c>
    </row>
    <row r="21" ht="15.75" customHeight="1"/>
    <row r="22" spans="1:10" ht="15.75" customHeight="1">
      <c r="A22" s="152" t="str">
        <f>'PLAN.ORÇ'!A256</f>
        <v>12.1</v>
      </c>
      <c r="B22" s="494" t="str">
        <f>'PLAN.ORÇ'!D256</f>
        <v>ACADEMIA AO AR LIVRE</v>
      </c>
      <c r="C22" s="377"/>
      <c r="D22" s="377"/>
      <c r="E22" s="377"/>
      <c r="F22" s="377"/>
      <c r="G22" s="377"/>
      <c r="H22" s="375"/>
      <c r="I22" s="153" t="s">
        <v>442</v>
      </c>
      <c r="J22" s="154" t="s">
        <v>443</v>
      </c>
    </row>
    <row r="23" spans="1:10" ht="15.75" customHeight="1">
      <c r="A23" s="495" t="s">
        <v>444</v>
      </c>
      <c r="B23" s="412"/>
      <c r="C23" s="155" t="s">
        <v>12</v>
      </c>
      <c r="D23" s="155" t="s">
        <v>445</v>
      </c>
      <c r="E23" s="155" t="s">
        <v>446</v>
      </c>
      <c r="F23" s="155" t="s">
        <v>447</v>
      </c>
      <c r="G23" s="155" t="s">
        <v>448</v>
      </c>
      <c r="H23" s="155" t="s">
        <v>449</v>
      </c>
      <c r="I23" s="156" t="s">
        <v>450</v>
      </c>
      <c r="J23" s="157" t="s">
        <v>425</v>
      </c>
    </row>
    <row r="24" spans="1:10" ht="15.75" customHeight="1">
      <c r="A24" s="496" t="s">
        <v>459</v>
      </c>
      <c r="B24" s="375"/>
      <c r="C24" s="177" t="s">
        <v>460</v>
      </c>
      <c r="D24" s="178" t="s">
        <v>461</v>
      </c>
      <c r="E24" s="179" t="s">
        <v>462</v>
      </c>
      <c r="F24" s="180" t="s">
        <v>463</v>
      </c>
      <c r="G24" s="181" t="s">
        <v>448</v>
      </c>
      <c r="H24" s="182">
        <v>1</v>
      </c>
      <c r="I24" s="183">
        <v>3000</v>
      </c>
      <c r="J24" s="184">
        <f aca="true" t="shared" si="0" ref="J24:J34">ROUND(H24*I24,2)</f>
        <v>3000</v>
      </c>
    </row>
    <row r="25" spans="1:10" ht="15.75" customHeight="1">
      <c r="A25" s="496" t="s">
        <v>459</v>
      </c>
      <c r="B25" s="375"/>
      <c r="C25" s="177" t="s">
        <v>464</v>
      </c>
      <c r="D25" s="178" t="s">
        <v>461</v>
      </c>
      <c r="E25" s="179" t="s">
        <v>462</v>
      </c>
      <c r="F25" s="180" t="s">
        <v>463</v>
      </c>
      <c r="G25" s="181" t="s">
        <v>448</v>
      </c>
      <c r="H25" s="182">
        <v>1</v>
      </c>
      <c r="I25" s="183">
        <v>4000</v>
      </c>
      <c r="J25" s="184">
        <f t="shared" si="0"/>
        <v>4000</v>
      </c>
    </row>
    <row r="26" spans="1:10" ht="15.75" customHeight="1">
      <c r="A26" s="496" t="s">
        <v>459</v>
      </c>
      <c r="B26" s="375"/>
      <c r="C26" s="177" t="s">
        <v>465</v>
      </c>
      <c r="D26" s="178" t="s">
        <v>461</v>
      </c>
      <c r="E26" s="179" t="s">
        <v>462</v>
      </c>
      <c r="F26" s="180" t="s">
        <v>463</v>
      </c>
      <c r="G26" s="181" t="s">
        <v>448</v>
      </c>
      <c r="H26" s="182">
        <v>1</v>
      </c>
      <c r="I26" s="183">
        <v>4000</v>
      </c>
      <c r="J26" s="184">
        <f t="shared" si="0"/>
        <v>4000</v>
      </c>
    </row>
    <row r="27" spans="1:10" ht="15.75" customHeight="1">
      <c r="A27" s="496" t="s">
        <v>459</v>
      </c>
      <c r="B27" s="375"/>
      <c r="C27" s="177" t="s">
        <v>466</v>
      </c>
      <c r="D27" s="178" t="s">
        <v>461</v>
      </c>
      <c r="E27" s="179" t="s">
        <v>462</v>
      </c>
      <c r="F27" s="180" t="s">
        <v>463</v>
      </c>
      <c r="G27" s="181" t="s">
        <v>448</v>
      </c>
      <c r="H27" s="182">
        <v>1</v>
      </c>
      <c r="I27" s="183">
        <v>8030</v>
      </c>
      <c r="J27" s="184">
        <f t="shared" si="0"/>
        <v>8030</v>
      </c>
    </row>
    <row r="28" spans="1:10" ht="15.75" customHeight="1">
      <c r="A28" s="496" t="s">
        <v>459</v>
      </c>
      <c r="B28" s="375"/>
      <c r="C28" s="185" t="s">
        <v>467</v>
      </c>
      <c r="D28" s="186" t="s">
        <v>461</v>
      </c>
      <c r="E28" s="187" t="s">
        <v>462</v>
      </c>
      <c r="F28" s="180" t="s">
        <v>463</v>
      </c>
      <c r="G28" s="181" t="s">
        <v>448</v>
      </c>
      <c r="H28" s="182">
        <v>1</v>
      </c>
      <c r="I28" s="183">
        <v>4800</v>
      </c>
      <c r="J28" s="184">
        <f t="shared" si="0"/>
        <v>4800</v>
      </c>
    </row>
    <row r="29" spans="1:10" ht="15.75" customHeight="1">
      <c r="A29" s="496" t="s">
        <v>459</v>
      </c>
      <c r="B29" s="375"/>
      <c r="C29" s="177" t="s">
        <v>468</v>
      </c>
      <c r="D29" s="178" t="s">
        <v>461</v>
      </c>
      <c r="E29" s="179" t="s">
        <v>462</v>
      </c>
      <c r="F29" s="180" t="s">
        <v>463</v>
      </c>
      <c r="G29" s="181" t="s">
        <v>448</v>
      </c>
      <c r="H29" s="182">
        <v>1</v>
      </c>
      <c r="I29" s="183">
        <v>3000</v>
      </c>
      <c r="J29" s="184">
        <f t="shared" si="0"/>
        <v>3000</v>
      </c>
    </row>
    <row r="30" spans="1:10" ht="15.75" customHeight="1">
      <c r="A30" s="496" t="s">
        <v>459</v>
      </c>
      <c r="B30" s="375"/>
      <c r="C30" s="177" t="s">
        <v>469</v>
      </c>
      <c r="D30" s="178" t="s">
        <v>461</v>
      </c>
      <c r="E30" s="179" t="s">
        <v>462</v>
      </c>
      <c r="F30" s="180" t="s">
        <v>463</v>
      </c>
      <c r="G30" s="181" t="s">
        <v>448</v>
      </c>
      <c r="H30" s="182">
        <v>1</v>
      </c>
      <c r="I30" s="183">
        <v>4200</v>
      </c>
      <c r="J30" s="184">
        <f t="shared" si="0"/>
        <v>4200</v>
      </c>
    </row>
    <row r="31" spans="1:10" ht="15.75" customHeight="1">
      <c r="A31" s="496" t="s">
        <v>459</v>
      </c>
      <c r="B31" s="375"/>
      <c r="C31" s="177" t="s">
        <v>470</v>
      </c>
      <c r="D31" s="178" t="s">
        <v>461</v>
      </c>
      <c r="E31" s="179" t="s">
        <v>462</v>
      </c>
      <c r="F31" s="180" t="s">
        <v>463</v>
      </c>
      <c r="G31" s="181" t="s">
        <v>448</v>
      </c>
      <c r="H31" s="182">
        <v>1</v>
      </c>
      <c r="I31" s="183">
        <v>3000</v>
      </c>
      <c r="J31" s="184">
        <f t="shared" si="0"/>
        <v>3000</v>
      </c>
    </row>
    <row r="32" spans="1:10" ht="15.75" customHeight="1">
      <c r="A32" s="496" t="s">
        <v>459</v>
      </c>
      <c r="B32" s="375"/>
      <c r="C32" s="177" t="s">
        <v>471</v>
      </c>
      <c r="D32" s="178" t="s">
        <v>461</v>
      </c>
      <c r="E32" s="179" t="s">
        <v>462</v>
      </c>
      <c r="F32" s="180" t="s">
        <v>463</v>
      </c>
      <c r="G32" s="181" t="s">
        <v>448</v>
      </c>
      <c r="H32" s="182">
        <v>1</v>
      </c>
      <c r="I32" s="183">
        <v>7800</v>
      </c>
      <c r="J32" s="184">
        <f t="shared" si="0"/>
        <v>7800</v>
      </c>
    </row>
    <row r="33" spans="1:10" ht="15.75" customHeight="1">
      <c r="A33" s="496" t="s">
        <v>459</v>
      </c>
      <c r="B33" s="375"/>
      <c r="C33" s="177" t="s">
        <v>472</v>
      </c>
      <c r="D33" s="178" t="s">
        <v>461</v>
      </c>
      <c r="E33" s="179" t="s">
        <v>462</v>
      </c>
      <c r="F33" s="180" t="s">
        <v>463</v>
      </c>
      <c r="G33" s="181" t="s">
        <v>448</v>
      </c>
      <c r="H33" s="182">
        <v>1</v>
      </c>
      <c r="I33" s="183">
        <v>4100</v>
      </c>
      <c r="J33" s="184">
        <f t="shared" si="0"/>
        <v>4100</v>
      </c>
    </row>
    <row r="34" spans="1:10" ht="15.75" customHeight="1">
      <c r="A34" s="496" t="s">
        <v>459</v>
      </c>
      <c r="B34" s="375"/>
      <c r="C34" s="177" t="s">
        <v>473</v>
      </c>
      <c r="D34" s="178" t="s">
        <v>461</v>
      </c>
      <c r="E34" s="179" t="s">
        <v>462</v>
      </c>
      <c r="F34" s="180" t="s">
        <v>463</v>
      </c>
      <c r="G34" s="181" t="s">
        <v>448</v>
      </c>
      <c r="H34" s="182">
        <v>1</v>
      </c>
      <c r="I34" s="188">
        <v>10500</v>
      </c>
      <c r="J34" s="184">
        <f t="shared" si="0"/>
        <v>10500</v>
      </c>
    </row>
    <row r="35" spans="1:10" ht="15.75" customHeight="1">
      <c r="A35" s="498"/>
      <c r="B35" s="499"/>
      <c r="C35" s="499"/>
      <c r="D35" s="499"/>
      <c r="E35" s="499"/>
      <c r="F35" s="499"/>
      <c r="G35" s="499"/>
      <c r="H35" s="499"/>
      <c r="I35" s="499"/>
      <c r="J35" s="500"/>
    </row>
    <row r="36" spans="1:10" ht="15.75" customHeight="1">
      <c r="A36" s="497" t="s">
        <v>454</v>
      </c>
      <c r="B36" s="377"/>
      <c r="C36" s="377"/>
      <c r="D36" s="377"/>
      <c r="E36" s="377"/>
      <c r="F36" s="377"/>
      <c r="G36" s="377"/>
      <c r="H36" s="377"/>
      <c r="I36" s="375"/>
      <c r="J36" s="189">
        <f>SUM(J24:J34)</f>
        <v>56430</v>
      </c>
    </row>
    <row r="37" ht="15.75" customHeight="1"/>
    <row r="38" spans="1:10" ht="15.75" customHeight="1">
      <c r="A38" s="152" t="e">
        <f>'PLAN.ORÇ'!#REF!</f>
        <v>#REF!</v>
      </c>
      <c r="B38" s="494" t="e">
        <f>'PLAN.ORÇ'!#REF!</f>
        <v>#REF!</v>
      </c>
      <c r="C38" s="377"/>
      <c r="D38" s="377"/>
      <c r="E38" s="377"/>
      <c r="F38" s="377"/>
      <c r="G38" s="377"/>
      <c r="H38" s="375"/>
      <c r="I38" s="153" t="s">
        <v>442</v>
      </c>
      <c r="J38" s="154" t="s">
        <v>443</v>
      </c>
    </row>
    <row r="39" spans="1:10" ht="15.75" customHeight="1">
      <c r="A39" s="495" t="s">
        <v>444</v>
      </c>
      <c r="B39" s="412"/>
      <c r="C39" s="155" t="s">
        <v>12</v>
      </c>
      <c r="D39" s="155" t="s">
        <v>445</v>
      </c>
      <c r="E39" s="155" t="s">
        <v>446</v>
      </c>
      <c r="F39" s="155" t="s">
        <v>447</v>
      </c>
      <c r="G39" s="155" t="s">
        <v>448</v>
      </c>
      <c r="H39" s="155" t="s">
        <v>449</v>
      </c>
      <c r="I39" s="156" t="s">
        <v>450</v>
      </c>
      <c r="J39" s="157" t="s">
        <v>425</v>
      </c>
    </row>
    <row r="40" spans="1:10" ht="15.75" customHeight="1">
      <c r="A40" s="496" t="s">
        <v>474</v>
      </c>
      <c r="B40" s="375"/>
      <c r="C40" s="190" t="s">
        <v>475</v>
      </c>
      <c r="D40" s="178" t="s">
        <v>476</v>
      </c>
      <c r="E40" s="179" t="s">
        <v>477</v>
      </c>
      <c r="F40" s="191"/>
      <c r="G40" s="181" t="s">
        <v>448</v>
      </c>
      <c r="H40" s="182">
        <v>1</v>
      </c>
      <c r="I40" s="183">
        <v>2775</v>
      </c>
      <c r="J40" s="184">
        <f aca="true" t="shared" si="1" ref="J40:J43">ROUND(H40*I40,2)</f>
        <v>2775</v>
      </c>
    </row>
    <row r="41" spans="1:10" ht="15.75" customHeight="1">
      <c r="A41" s="496" t="s">
        <v>474</v>
      </c>
      <c r="B41" s="375"/>
      <c r="C41" s="190" t="s">
        <v>478</v>
      </c>
      <c r="D41" s="178" t="s">
        <v>476</v>
      </c>
      <c r="E41" s="179" t="s">
        <v>477</v>
      </c>
      <c r="F41" s="191"/>
      <c r="G41" s="181" t="s">
        <v>448</v>
      </c>
      <c r="H41" s="182">
        <v>1</v>
      </c>
      <c r="I41" s="183">
        <v>3552</v>
      </c>
      <c r="J41" s="184">
        <f t="shared" si="1"/>
        <v>3552</v>
      </c>
    </row>
    <row r="42" spans="1:10" ht="15.75" customHeight="1">
      <c r="A42" s="496" t="s">
        <v>474</v>
      </c>
      <c r="B42" s="375"/>
      <c r="C42" s="190" t="s">
        <v>479</v>
      </c>
      <c r="D42" s="178" t="s">
        <v>476</v>
      </c>
      <c r="E42" s="179" t="s">
        <v>477</v>
      </c>
      <c r="F42" s="191"/>
      <c r="G42" s="181" t="s">
        <v>448</v>
      </c>
      <c r="H42" s="182">
        <v>1</v>
      </c>
      <c r="I42" s="183">
        <v>2775</v>
      </c>
      <c r="J42" s="184">
        <f t="shared" si="1"/>
        <v>2775</v>
      </c>
    </row>
    <row r="43" spans="1:10" ht="15.75" customHeight="1">
      <c r="A43" s="496" t="s">
        <v>474</v>
      </c>
      <c r="B43" s="375"/>
      <c r="C43" s="190" t="s">
        <v>480</v>
      </c>
      <c r="D43" s="178" t="s">
        <v>476</v>
      </c>
      <c r="E43" s="179" t="s">
        <v>477</v>
      </c>
      <c r="F43" s="191"/>
      <c r="G43" s="181" t="s">
        <v>448</v>
      </c>
      <c r="H43" s="182">
        <v>1</v>
      </c>
      <c r="I43" s="183">
        <v>2775</v>
      </c>
      <c r="J43" s="184">
        <f t="shared" si="1"/>
        <v>2775</v>
      </c>
    </row>
    <row r="44" spans="1:10" ht="15.75" customHeight="1">
      <c r="A44" s="192"/>
      <c r="B44" s="193"/>
      <c r="C44" s="194"/>
      <c r="D44" s="195"/>
      <c r="E44" s="196"/>
      <c r="F44" s="197"/>
      <c r="G44" s="198"/>
      <c r="H44" s="199"/>
      <c r="I44" s="184"/>
      <c r="J44" s="200"/>
    </row>
    <row r="45" spans="1:10" ht="15.75" customHeight="1">
      <c r="A45" s="497" t="s">
        <v>454</v>
      </c>
      <c r="B45" s="377"/>
      <c r="C45" s="377"/>
      <c r="D45" s="377"/>
      <c r="E45" s="377"/>
      <c r="F45" s="377"/>
      <c r="G45" s="377"/>
      <c r="H45" s="377"/>
      <c r="I45" s="375"/>
      <c r="J45" s="189">
        <f>SUM(J40:J43)</f>
        <v>11877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43:B43"/>
    <mergeCell ref="A45:I45"/>
    <mergeCell ref="A31:B31"/>
    <mergeCell ref="A32:B32"/>
    <mergeCell ref="A33:B33"/>
    <mergeCell ref="A34:B34"/>
    <mergeCell ref="A35:J35"/>
    <mergeCell ref="A36:I36"/>
    <mergeCell ref="B38:H38"/>
    <mergeCell ref="A30:B30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18:B18"/>
    <mergeCell ref="A20:I20"/>
    <mergeCell ref="B22:H22"/>
    <mergeCell ref="A23:B23"/>
    <mergeCell ref="A24:B24"/>
    <mergeCell ref="A11:B11"/>
    <mergeCell ref="A12:B12"/>
    <mergeCell ref="A14:I14"/>
    <mergeCell ref="B16:H16"/>
    <mergeCell ref="A17:B17"/>
    <mergeCell ref="B6:E6"/>
    <mergeCell ref="G6:J6"/>
    <mergeCell ref="B7:J7"/>
    <mergeCell ref="A8:J8"/>
    <mergeCell ref="B10:H10"/>
    <mergeCell ref="G4:J4"/>
    <mergeCell ref="G5:J5"/>
    <mergeCell ref="A1:J1"/>
    <mergeCell ref="B2:E2"/>
    <mergeCell ref="G2:J2"/>
    <mergeCell ref="B3:E3"/>
    <mergeCell ref="G3:J3"/>
    <mergeCell ref="B4:E4"/>
    <mergeCell ref="B5:E5"/>
  </mergeCells>
  <hyperlinks>
    <hyperlink ref="F24" r:id="rId1" display="mailto:carpara11@hotmail.com.br"/>
    <hyperlink ref="F25" r:id="rId2" display="mailto:carpara11@hotmail.com.br"/>
    <hyperlink ref="F26" r:id="rId3" display="mailto:carpara11@hotmail.com.br"/>
    <hyperlink ref="F27" r:id="rId4" display="mailto:carpara11@hotmail.com.br"/>
    <hyperlink ref="F28" r:id="rId5" display="mailto:carpara11@hotmail.com.br"/>
    <hyperlink ref="F29" r:id="rId6" display="mailto:carpara11@hotmail.com.br"/>
    <hyperlink ref="F30" r:id="rId7" display="mailto:carpara11@hotmail.com.br"/>
    <hyperlink ref="F31" r:id="rId8" display="mailto:carpara11@hotmail.com.br"/>
    <hyperlink ref="F32" r:id="rId9" display="mailto:carpara11@hotmail.com.br"/>
    <hyperlink ref="F33" r:id="rId10" display="mailto:carpara11@hotmail.com.br"/>
    <hyperlink ref="F34" r:id="rId11" display="mailto:carpara11@hotmail.com.br"/>
  </hyperlinks>
  <printOptions horizontalCentered="1"/>
  <pageMargins left="0.5118110236220472" right="0.5118110236220472" top="0.5905511811023623" bottom="0.3937007874015748" header="0" footer="0"/>
  <pageSetup fitToHeight="0" fitToWidth="1" horizontalDpi="600" verticalDpi="600" orientation="portrait" paperSize="9" scale="49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view="pageBreakPreview" zoomScale="60" workbookViewId="0" topLeftCell="A1">
      <selection activeCell="I23" sqref="I23"/>
    </sheetView>
  </sheetViews>
  <sheetFormatPr defaultColWidth="14.421875" defaultRowHeight="15" customHeight="1"/>
  <cols>
    <col min="1" max="26" width="8.7109375" style="0" customWidth="1"/>
  </cols>
  <sheetData>
    <row r="1" spans="1:9" ht="27" customHeight="1">
      <c r="A1" s="466" t="s">
        <v>550</v>
      </c>
      <c r="B1" s="375"/>
      <c r="C1" s="216" t="str">
        <f>'PLAN.ORÇ'!C5</f>
        <v>PREFEITURA MUNICIPAL DE MOJUI DOS CAMPOS</v>
      </c>
      <c r="D1" s="217"/>
      <c r="E1" s="218"/>
      <c r="F1" s="218"/>
      <c r="G1" s="218"/>
      <c r="H1" s="218"/>
      <c r="I1" s="218"/>
    </row>
    <row r="2" spans="1:9" ht="33.75" customHeight="1">
      <c r="A2" s="466" t="s">
        <v>551</v>
      </c>
      <c r="B2" s="375"/>
      <c r="C2" s="501" t="str">
        <f>'PLAN.ORÇ'!C7</f>
        <v>CONSTRUÇÃO DE UMA PRAÇA NO MUNICÍPIO DE MOJUI DOS CAMPOS - PA</v>
      </c>
      <c r="D2" s="491"/>
      <c r="E2" s="491"/>
      <c r="F2" s="491"/>
      <c r="G2" s="491"/>
      <c r="H2" s="491"/>
      <c r="I2" s="502"/>
    </row>
    <row r="3" spans="1:9" ht="15">
      <c r="A3" s="466" t="s">
        <v>552</v>
      </c>
      <c r="B3" s="375"/>
      <c r="C3" s="219" t="str">
        <f>'PLAN.ORÇ'!G2</f>
        <v>MOJUI DOS CAMPOS - PA</v>
      </c>
      <c r="D3" s="220"/>
      <c r="E3" s="221"/>
      <c r="F3" s="221"/>
      <c r="G3" s="221"/>
      <c r="H3" s="221"/>
      <c r="I3" s="222"/>
    </row>
    <row r="4" spans="1:9" ht="21.75" customHeight="1">
      <c r="A4" s="468" t="s">
        <v>553</v>
      </c>
      <c r="B4" s="375"/>
      <c r="C4" s="219" t="str">
        <f>'PLAN.ORÇ'!G3</f>
        <v>ANA PRISCILA AMIN</v>
      </c>
      <c r="D4" s="220"/>
      <c r="E4" s="223"/>
      <c r="F4" s="223"/>
      <c r="G4" s="223"/>
      <c r="H4" s="223"/>
      <c r="I4" s="224"/>
    </row>
    <row r="5" spans="1:9" ht="15">
      <c r="A5" s="503" t="str">
        <f aca="true" t="shared" si="0" ref="A5:A6">C1</f>
        <v>PREFEITURA MUNICIPAL DE MOJUI DOS CAMPOS</v>
      </c>
      <c r="B5" s="377"/>
      <c r="C5" s="377"/>
      <c r="D5" s="377"/>
      <c r="E5" s="377"/>
      <c r="F5" s="377"/>
      <c r="G5" s="377"/>
      <c r="H5" s="377"/>
      <c r="I5" s="397"/>
    </row>
    <row r="6" spans="1:9" ht="15">
      <c r="A6" s="503" t="str">
        <f t="shared" si="0"/>
        <v>CONSTRUÇÃO DE UMA PRAÇA NO MUNICÍPIO DE MOJUI DOS CAMPOS - PA</v>
      </c>
      <c r="B6" s="377"/>
      <c r="C6" s="377"/>
      <c r="D6" s="377"/>
      <c r="E6" s="377"/>
      <c r="F6" s="377"/>
      <c r="G6" s="377"/>
      <c r="H6" s="377"/>
      <c r="I6" s="397"/>
    </row>
    <row r="7" spans="1:9" ht="15">
      <c r="A7" s="508" t="s">
        <v>554</v>
      </c>
      <c r="B7" s="377"/>
      <c r="C7" s="377"/>
      <c r="D7" s="377"/>
      <c r="E7" s="377"/>
      <c r="F7" s="377"/>
      <c r="G7" s="377"/>
      <c r="H7" s="377"/>
      <c r="I7" s="397"/>
    </row>
    <row r="8" spans="1:9" ht="15">
      <c r="A8" s="225" t="s">
        <v>424</v>
      </c>
      <c r="B8" s="226" t="s">
        <v>555</v>
      </c>
      <c r="C8" s="227"/>
      <c r="D8" s="227"/>
      <c r="E8" s="227"/>
      <c r="F8" s="227"/>
      <c r="G8" s="227"/>
      <c r="H8" s="228"/>
      <c r="I8" s="229"/>
    </row>
    <row r="9" spans="1:9" ht="15">
      <c r="A9" s="230">
        <v>1</v>
      </c>
      <c r="B9" s="231" t="s">
        <v>556</v>
      </c>
      <c r="C9" s="232"/>
      <c r="D9" s="232"/>
      <c r="E9" s="232"/>
      <c r="F9" s="232"/>
      <c r="G9" s="232"/>
      <c r="H9" s="233"/>
      <c r="I9" s="234">
        <v>0.03</v>
      </c>
    </row>
    <row r="10" spans="1:9" ht="15">
      <c r="A10" s="230">
        <v>2</v>
      </c>
      <c r="B10" s="231" t="s">
        <v>557</v>
      </c>
      <c r="C10" s="232"/>
      <c r="D10" s="232"/>
      <c r="E10" s="232"/>
      <c r="F10" s="232"/>
      <c r="G10" s="232"/>
      <c r="H10" s="233"/>
      <c r="I10" s="235">
        <v>0.008</v>
      </c>
    </row>
    <row r="11" spans="1:9" ht="15">
      <c r="A11" s="230">
        <v>3</v>
      </c>
      <c r="B11" s="231" t="s">
        <v>558</v>
      </c>
      <c r="C11" s="232"/>
      <c r="D11" s="232"/>
      <c r="E11" s="232"/>
      <c r="F11" s="232"/>
      <c r="G11" s="232"/>
      <c r="H11" s="233"/>
      <c r="I11" s="236">
        <v>0.0097</v>
      </c>
    </row>
    <row r="12" spans="1:9" ht="15">
      <c r="A12" s="230">
        <v>4</v>
      </c>
      <c r="B12" s="231" t="s">
        <v>559</v>
      </c>
      <c r="C12" s="232"/>
      <c r="D12" s="232"/>
      <c r="E12" s="232"/>
      <c r="F12" s="232"/>
      <c r="G12" s="232"/>
      <c r="H12" s="233"/>
      <c r="I12" s="235">
        <v>0.0059</v>
      </c>
    </row>
    <row r="13" spans="1:9" ht="15">
      <c r="A13" s="230">
        <v>5</v>
      </c>
      <c r="B13" s="231" t="s">
        <v>560</v>
      </c>
      <c r="C13" s="232"/>
      <c r="D13" s="232"/>
      <c r="E13" s="232"/>
      <c r="F13" s="232"/>
      <c r="G13" s="232"/>
      <c r="H13" s="233"/>
      <c r="I13" s="235">
        <v>0.0616</v>
      </c>
    </row>
    <row r="14" spans="1:9" ht="15">
      <c r="A14" s="237">
        <v>6</v>
      </c>
      <c r="B14" s="238" t="s">
        <v>561</v>
      </c>
      <c r="C14" s="239"/>
      <c r="D14" s="239"/>
      <c r="E14" s="239"/>
      <c r="F14" s="239"/>
      <c r="G14" s="239"/>
      <c r="H14" s="240"/>
      <c r="I14" s="241">
        <f>I21</f>
        <v>0.1315</v>
      </c>
    </row>
    <row r="15" spans="1:9" ht="15">
      <c r="A15" s="242"/>
      <c r="B15" s="243"/>
      <c r="C15" s="243"/>
      <c r="D15" s="243"/>
      <c r="E15" s="243"/>
      <c r="F15" s="243"/>
      <c r="G15" s="243"/>
      <c r="H15" s="243"/>
      <c r="I15" s="244"/>
    </row>
    <row r="16" spans="1:9" ht="15">
      <c r="A16" s="245" t="s">
        <v>424</v>
      </c>
      <c r="B16" s="246" t="s">
        <v>562</v>
      </c>
      <c r="C16" s="227"/>
      <c r="D16" s="227"/>
      <c r="E16" s="227"/>
      <c r="F16" s="227"/>
      <c r="G16" s="227"/>
      <c r="H16" s="227"/>
      <c r="I16" s="247"/>
    </row>
    <row r="17" spans="1:9" ht="15">
      <c r="A17" s="248" t="s">
        <v>234</v>
      </c>
      <c r="B17" s="232" t="s">
        <v>563</v>
      </c>
      <c r="C17" s="232"/>
      <c r="D17" s="232"/>
      <c r="E17" s="232"/>
      <c r="F17" s="232"/>
      <c r="G17" s="232"/>
      <c r="H17" s="232"/>
      <c r="I17" s="236">
        <v>0.05</v>
      </c>
    </row>
    <row r="18" spans="1:9" ht="15">
      <c r="A18" s="248" t="s">
        <v>238</v>
      </c>
      <c r="B18" s="232" t="s">
        <v>564</v>
      </c>
      <c r="C18" s="232"/>
      <c r="D18" s="232"/>
      <c r="E18" s="232"/>
      <c r="F18" s="232"/>
      <c r="G18" s="232"/>
      <c r="H18" s="232"/>
      <c r="I18" s="235">
        <v>0.0065</v>
      </c>
    </row>
    <row r="19" spans="1:9" ht="15">
      <c r="A19" s="248" t="s">
        <v>241</v>
      </c>
      <c r="B19" s="232" t="s">
        <v>565</v>
      </c>
      <c r="C19" s="232"/>
      <c r="D19" s="232"/>
      <c r="E19" s="232"/>
      <c r="F19" s="232"/>
      <c r="G19" s="232"/>
      <c r="H19" s="232"/>
      <c r="I19" s="235">
        <v>0.03</v>
      </c>
    </row>
    <row r="20" spans="1:9" ht="15">
      <c r="A20" s="249" t="s">
        <v>254</v>
      </c>
      <c r="B20" s="239" t="s">
        <v>566</v>
      </c>
      <c r="C20" s="239"/>
      <c r="D20" s="239"/>
      <c r="E20" s="239"/>
      <c r="F20" s="239"/>
      <c r="G20" s="239"/>
      <c r="H20" s="239"/>
      <c r="I20" s="241">
        <v>0.045</v>
      </c>
    </row>
    <row r="21" spans="1:9" ht="15.75" customHeight="1">
      <c r="A21" s="250"/>
      <c r="B21" s="251"/>
      <c r="C21" s="251"/>
      <c r="D21" s="251"/>
      <c r="E21" s="251"/>
      <c r="F21" s="251"/>
      <c r="G21" s="509" t="s">
        <v>567</v>
      </c>
      <c r="H21" s="486"/>
      <c r="I21" s="252">
        <f>SUM(I17:I20)</f>
        <v>0.1315</v>
      </c>
    </row>
    <row r="22" spans="1:9" ht="15.75" customHeight="1">
      <c r="A22" s="510" t="s">
        <v>568</v>
      </c>
      <c r="B22" s="406"/>
      <c r="C22" s="406"/>
      <c r="D22" s="406"/>
      <c r="E22" s="406"/>
      <c r="F22" s="406"/>
      <c r="G22" s="406"/>
      <c r="H22" s="406"/>
      <c r="I22" s="407"/>
    </row>
    <row r="23" spans="1:9" ht="34.5" customHeight="1">
      <c r="A23" s="511"/>
      <c r="B23" s="377"/>
      <c r="C23" s="377"/>
      <c r="D23" s="377"/>
      <c r="E23" s="377"/>
      <c r="F23" s="377"/>
      <c r="G23" s="377"/>
      <c r="H23" s="377"/>
      <c r="I23" s="253">
        <f>(((1+I9+I10+I11)*(1+I12)*(1+I13))/(1-I14))-1</f>
        <v>0.2881986483454233</v>
      </c>
    </row>
    <row r="24" spans="1:9" ht="15.75" customHeight="1">
      <c r="A24" s="254"/>
      <c r="B24" s="239"/>
      <c r="C24" s="239"/>
      <c r="D24" s="239"/>
      <c r="E24" s="239"/>
      <c r="F24" s="239"/>
      <c r="G24" s="239"/>
      <c r="H24" s="239"/>
      <c r="I24" s="255"/>
    </row>
    <row r="25" spans="1:9" ht="15.75" customHeight="1">
      <c r="A25" s="256" t="s">
        <v>569</v>
      </c>
      <c r="B25" s="251"/>
      <c r="C25" s="251"/>
      <c r="D25" s="251"/>
      <c r="E25" s="251"/>
      <c r="F25" s="251"/>
      <c r="G25" s="251"/>
      <c r="H25" s="251"/>
      <c r="I25" s="257"/>
    </row>
    <row r="26" spans="1:9" ht="27" customHeight="1">
      <c r="A26" s="504" t="s">
        <v>570</v>
      </c>
      <c r="B26" s="491"/>
      <c r="C26" s="491"/>
      <c r="D26" s="491"/>
      <c r="E26" s="491"/>
      <c r="F26" s="491"/>
      <c r="G26" s="491"/>
      <c r="H26" s="491"/>
      <c r="I26" s="502"/>
    </row>
    <row r="27" spans="1:9" ht="29.25" customHeight="1">
      <c r="A27" s="504" t="s">
        <v>571</v>
      </c>
      <c r="B27" s="491"/>
      <c r="C27" s="491"/>
      <c r="D27" s="491"/>
      <c r="E27" s="491"/>
      <c r="F27" s="491"/>
      <c r="G27" s="491"/>
      <c r="H27" s="491"/>
      <c r="I27" s="502"/>
    </row>
    <row r="28" spans="1:9" ht="31.5" customHeight="1">
      <c r="A28" s="504" t="s">
        <v>572</v>
      </c>
      <c r="B28" s="491"/>
      <c r="C28" s="491"/>
      <c r="D28" s="491"/>
      <c r="E28" s="491"/>
      <c r="F28" s="491"/>
      <c r="G28" s="491"/>
      <c r="H28" s="491"/>
      <c r="I28" s="502"/>
    </row>
    <row r="29" spans="1:9" ht="40.5" customHeight="1">
      <c r="A29" s="504" t="s">
        <v>573</v>
      </c>
      <c r="B29" s="491"/>
      <c r="C29" s="491"/>
      <c r="D29" s="491"/>
      <c r="E29" s="491"/>
      <c r="F29" s="491"/>
      <c r="G29" s="491"/>
      <c r="H29" s="491"/>
      <c r="I29" s="502"/>
    </row>
    <row r="30" spans="1:9" ht="55.5" customHeight="1">
      <c r="A30" s="504" t="s">
        <v>574</v>
      </c>
      <c r="B30" s="491"/>
      <c r="C30" s="491"/>
      <c r="D30" s="491"/>
      <c r="E30" s="491"/>
      <c r="F30" s="491"/>
      <c r="G30" s="491"/>
      <c r="H30" s="491"/>
      <c r="I30" s="502"/>
    </row>
    <row r="31" spans="1:9" ht="15.75" customHeight="1">
      <c r="A31" s="258" t="s">
        <v>575</v>
      </c>
      <c r="B31" s="232"/>
      <c r="C31" s="232"/>
      <c r="D31" s="232"/>
      <c r="E31" s="232"/>
      <c r="F31" s="232"/>
      <c r="G31" s="232"/>
      <c r="H31" s="232"/>
      <c r="I31" s="259"/>
    </row>
    <row r="32" spans="1:9" ht="15.75" customHeight="1">
      <c r="A32" s="258"/>
      <c r="B32" s="232"/>
      <c r="C32" s="232"/>
      <c r="D32" s="232"/>
      <c r="E32" s="232"/>
      <c r="F32" s="232"/>
      <c r="G32" s="232"/>
      <c r="H32" s="232"/>
      <c r="I32" s="259"/>
    </row>
    <row r="33" spans="1:9" ht="46.5" customHeight="1">
      <c r="A33" s="505" t="s">
        <v>576</v>
      </c>
      <c r="B33" s="506"/>
      <c r="C33" s="506"/>
      <c r="D33" s="506"/>
      <c r="E33" s="506"/>
      <c r="F33" s="506"/>
      <c r="G33" s="506"/>
      <c r="H33" s="506"/>
      <c r="I33" s="50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I5"/>
    <mergeCell ref="A6:I6"/>
    <mergeCell ref="A29:I29"/>
    <mergeCell ref="A30:I30"/>
    <mergeCell ref="A33:I33"/>
    <mergeCell ref="A7:I7"/>
    <mergeCell ref="G21:H21"/>
    <mergeCell ref="A22:I22"/>
    <mergeCell ref="A23:H23"/>
    <mergeCell ref="A26:I26"/>
    <mergeCell ref="A27:I27"/>
    <mergeCell ref="A28:I28"/>
    <mergeCell ref="A1:B1"/>
    <mergeCell ref="A2:B2"/>
    <mergeCell ref="C2:I2"/>
    <mergeCell ref="A3:B3"/>
    <mergeCell ref="A4:B4"/>
  </mergeCells>
  <printOptions horizontalCentered="1"/>
  <pageMargins left="0.5118110236220472" right="0.5118110236220472" top="1.1811023622047245" bottom="0.7874015748031497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6"/>
  <sheetViews>
    <sheetView tabSelected="1" view="pageBreakPreview" zoomScale="60" workbookViewId="0" topLeftCell="A10">
      <selection activeCell="A1" sqref="A1:F1"/>
    </sheetView>
  </sheetViews>
  <sheetFormatPr defaultColWidth="14.421875" defaultRowHeight="15" customHeight="1"/>
  <cols>
    <col min="1" max="1" width="11.00390625" style="0" customWidth="1"/>
    <col min="2" max="2" width="43.421875" style="0" customWidth="1"/>
    <col min="3" max="3" width="10.00390625" style="0" customWidth="1"/>
    <col min="4" max="4" width="11.8515625" style="0" customWidth="1"/>
    <col min="5" max="5" width="8.7109375" style="0" customWidth="1"/>
    <col min="6" max="6" width="18.140625" style="0" customWidth="1"/>
    <col min="7" max="26" width="8.7109375" style="0" customWidth="1"/>
  </cols>
  <sheetData>
    <row r="1" spans="1:6" ht="8.25" customHeight="1">
      <c r="A1" s="497"/>
      <c r="B1" s="377"/>
      <c r="C1" s="377"/>
      <c r="D1" s="377"/>
      <c r="E1" s="377"/>
      <c r="F1" s="375"/>
    </row>
    <row r="2" spans="1:6" ht="15">
      <c r="A2" s="201" t="s">
        <v>0</v>
      </c>
      <c r="B2" s="514"/>
      <c r="C2" s="375"/>
      <c r="D2" s="202" t="s">
        <v>1</v>
      </c>
      <c r="E2" s="515" t="str">
        <f>'PLAN.ORÇ'!G2</f>
        <v>MOJUI DOS CAMPOS - PA</v>
      </c>
      <c r="F2" s="375"/>
    </row>
    <row r="3" spans="1:6" ht="22.5">
      <c r="A3" s="201" t="s">
        <v>2</v>
      </c>
      <c r="B3" s="514"/>
      <c r="C3" s="375"/>
      <c r="D3" s="203" t="s">
        <v>3</v>
      </c>
      <c r="E3" s="515" t="str">
        <f>'PLAN.ORÇ'!G3</f>
        <v>ANA PRISCILA AMIN</v>
      </c>
      <c r="F3" s="375"/>
    </row>
    <row r="4" spans="1:6" ht="22.5">
      <c r="A4" s="201" t="s">
        <v>4</v>
      </c>
      <c r="B4" s="516"/>
      <c r="C4" s="375"/>
      <c r="D4" s="203" t="s">
        <v>5</v>
      </c>
      <c r="E4" s="512" t="str">
        <f>'PLAN.ORÇ'!G4</f>
        <v>CAU: 266266-3/PA</v>
      </c>
      <c r="F4" s="375"/>
    </row>
    <row r="5" spans="1:6" ht="15">
      <c r="A5" s="201" t="s">
        <v>6</v>
      </c>
      <c r="B5" s="516" t="str">
        <f>'PLAN.ORÇ'!C5</f>
        <v>PREFEITURA MUNICIPAL DE MOJUI DOS CAMPOS</v>
      </c>
      <c r="C5" s="375"/>
      <c r="D5" s="202" t="s">
        <v>7</v>
      </c>
      <c r="E5" s="513">
        <f>'PLAN.ORÇ'!G5</f>
        <v>0.2881986483454233</v>
      </c>
      <c r="F5" s="375"/>
    </row>
    <row r="6" spans="1:6" ht="15">
      <c r="A6" s="519" t="s">
        <v>8</v>
      </c>
      <c r="B6" s="520" t="str">
        <f>'PLAN.ORÇ'!C6</f>
        <v>PA - 431</v>
      </c>
      <c r="C6" s="419"/>
      <c r="D6" s="521" t="s">
        <v>9</v>
      </c>
      <c r="E6" s="522" t="str">
        <f>'PLAN.ORÇ'!G6</f>
        <v>SINAPI - ABRIL 2022 - DESONERADO / SEDOP - MAIO 2022 - SEINFRA 0.27.1 DESONERADO</v>
      </c>
      <c r="F6" s="419"/>
    </row>
    <row r="7" spans="1:6" ht="32.25" customHeight="1">
      <c r="A7" s="373"/>
      <c r="B7" s="420"/>
      <c r="C7" s="421"/>
      <c r="D7" s="373"/>
      <c r="E7" s="420"/>
      <c r="F7" s="421"/>
    </row>
    <row r="8" spans="1:6" ht="20.25" customHeight="1">
      <c r="A8" s="204" t="s">
        <v>10</v>
      </c>
      <c r="B8" s="523" t="str">
        <f>'PLAN.ORÇ'!C7</f>
        <v>CONSTRUÇÃO DE UMA PRAÇA NO MUNICÍPIO DE MOJUI DOS CAMPOS - PA</v>
      </c>
      <c r="C8" s="377"/>
      <c r="D8" s="377"/>
      <c r="E8" s="377"/>
      <c r="F8" s="375"/>
    </row>
    <row r="9" spans="1:6" ht="25.5" customHeight="1">
      <c r="A9" s="524" t="s">
        <v>481</v>
      </c>
      <c r="B9" s="377"/>
      <c r="C9" s="377"/>
      <c r="D9" s="377"/>
      <c r="E9" s="377"/>
      <c r="F9" s="375"/>
    </row>
    <row r="10" spans="1:6" ht="15">
      <c r="A10" s="525" t="s">
        <v>482</v>
      </c>
      <c r="B10" s="525" t="s">
        <v>483</v>
      </c>
      <c r="C10" s="526" t="s">
        <v>484</v>
      </c>
      <c r="D10" s="375"/>
      <c r="E10" s="526" t="s">
        <v>485</v>
      </c>
      <c r="F10" s="375"/>
    </row>
    <row r="11" spans="1:6" ht="24">
      <c r="A11" s="373"/>
      <c r="B11" s="373"/>
      <c r="C11" s="34" t="s">
        <v>486</v>
      </c>
      <c r="D11" s="34" t="s">
        <v>487</v>
      </c>
      <c r="E11" s="34" t="s">
        <v>486</v>
      </c>
      <c r="F11" s="34" t="s">
        <v>487</v>
      </c>
    </row>
    <row r="12" spans="1:6" ht="15">
      <c r="A12" s="517" t="s">
        <v>488</v>
      </c>
      <c r="B12" s="377"/>
      <c r="C12" s="377"/>
      <c r="D12" s="377"/>
      <c r="E12" s="377"/>
      <c r="F12" s="375"/>
    </row>
    <row r="13" spans="1:6" ht="15">
      <c r="A13" s="52" t="s">
        <v>489</v>
      </c>
      <c r="B13" s="205" t="s">
        <v>490</v>
      </c>
      <c r="C13" s="16">
        <v>0</v>
      </c>
      <c r="D13" s="16">
        <v>0</v>
      </c>
      <c r="E13" s="16">
        <v>0.2</v>
      </c>
      <c r="F13" s="16">
        <v>0.2</v>
      </c>
    </row>
    <row r="14" spans="1:6" ht="15">
      <c r="A14" s="52" t="s">
        <v>491</v>
      </c>
      <c r="B14" s="205" t="s">
        <v>492</v>
      </c>
      <c r="C14" s="16">
        <v>0.015</v>
      </c>
      <c r="D14" s="16">
        <v>0.015</v>
      </c>
      <c r="E14" s="16">
        <v>0.015</v>
      </c>
      <c r="F14" s="16">
        <v>0.015</v>
      </c>
    </row>
    <row r="15" spans="1:6" ht="15">
      <c r="A15" s="52" t="s">
        <v>493</v>
      </c>
      <c r="B15" s="205" t="s">
        <v>494</v>
      </c>
      <c r="C15" s="16">
        <v>0.01</v>
      </c>
      <c r="D15" s="16">
        <v>0.01</v>
      </c>
      <c r="E15" s="16">
        <v>0.01</v>
      </c>
      <c r="F15" s="16">
        <v>0.01</v>
      </c>
    </row>
    <row r="16" spans="1:6" ht="15">
      <c r="A16" s="52" t="s">
        <v>495</v>
      </c>
      <c r="B16" s="205" t="s">
        <v>496</v>
      </c>
      <c r="C16" s="16">
        <v>0.002</v>
      </c>
      <c r="D16" s="16">
        <v>0.002</v>
      </c>
      <c r="E16" s="16">
        <v>0.002</v>
      </c>
      <c r="F16" s="16">
        <v>0.002</v>
      </c>
    </row>
    <row r="17" spans="1:6" ht="15">
      <c r="A17" s="52" t="s">
        <v>497</v>
      </c>
      <c r="B17" s="205" t="s">
        <v>498</v>
      </c>
      <c r="C17" s="16">
        <v>0.006</v>
      </c>
      <c r="D17" s="16">
        <v>0.006</v>
      </c>
      <c r="E17" s="16">
        <v>0.006</v>
      </c>
      <c r="F17" s="16">
        <v>0.006</v>
      </c>
    </row>
    <row r="18" spans="1:6" ht="15">
      <c r="A18" s="52" t="s">
        <v>499</v>
      </c>
      <c r="B18" s="205" t="s">
        <v>500</v>
      </c>
      <c r="C18" s="16">
        <v>0.025</v>
      </c>
      <c r="D18" s="16">
        <v>0.025</v>
      </c>
      <c r="E18" s="16">
        <v>0.025</v>
      </c>
      <c r="F18" s="16">
        <v>0.025</v>
      </c>
    </row>
    <row r="19" spans="1:6" ht="15">
      <c r="A19" s="52" t="s">
        <v>501</v>
      </c>
      <c r="B19" s="206" t="s">
        <v>502</v>
      </c>
      <c r="C19" s="16">
        <v>0.03</v>
      </c>
      <c r="D19" s="16">
        <v>0.03</v>
      </c>
      <c r="E19" s="207">
        <v>0.03</v>
      </c>
      <c r="F19" s="207">
        <v>0.03</v>
      </c>
    </row>
    <row r="20" spans="1:6" ht="15">
      <c r="A20" s="52" t="s">
        <v>503</v>
      </c>
      <c r="B20" s="205" t="s">
        <v>504</v>
      </c>
      <c r="C20" s="16">
        <v>0.08</v>
      </c>
      <c r="D20" s="16">
        <v>0.08</v>
      </c>
      <c r="E20" s="16">
        <v>0.08</v>
      </c>
      <c r="F20" s="16">
        <v>0.08</v>
      </c>
    </row>
    <row r="21" spans="1:6" ht="15.75" customHeight="1">
      <c r="A21" s="52" t="s">
        <v>505</v>
      </c>
      <c r="B21" s="205" t="s">
        <v>506</v>
      </c>
      <c r="C21" s="16">
        <v>0</v>
      </c>
      <c r="D21" s="16">
        <v>0</v>
      </c>
      <c r="E21" s="16">
        <v>0</v>
      </c>
      <c r="F21" s="16">
        <v>0</v>
      </c>
    </row>
    <row r="22" spans="1:6" ht="15.75" customHeight="1">
      <c r="A22" s="208" t="s">
        <v>507</v>
      </c>
      <c r="B22" s="208" t="s">
        <v>425</v>
      </c>
      <c r="C22" s="209">
        <f aca="true" t="shared" si="0" ref="C22:F22">SUM(C13:C21)</f>
        <v>0.16799999999999998</v>
      </c>
      <c r="D22" s="209">
        <f t="shared" si="0"/>
        <v>0.16799999999999998</v>
      </c>
      <c r="E22" s="209">
        <f t="shared" si="0"/>
        <v>0.36800000000000005</v>
      </c>
      <c r="F22" s="209">
        <f t="shared" si="0"/>
        <v>0.36800000000000005</v>
      </c>
    </row>
    <row r="23" spans="1:6" ht="15.75" customHeight="1">
      <c r="A23" s="517" t="s">
        <v>508</v>
      </c>
      <c r="B23" s="377"/>
      <c r="C23" s="377"/>
      <c r="D23" s="377"/>
      <c r="E23" s="377"/>
      <c r="F23" s="375"/>
    </row>
    <row r="24" spans="1:6" ht="15.75" customHeight="1">
      <c r="A24" s="52" t="s">
        <v>509</v>
      </c>
      <c r="B24" s="205" t="s">
        <v>510</v>
      </c>
      <c r="C24" s="16">
        <v>0.1811</v>
      </c>
      <c r="D24" s="207" t="s">
        <v>511</v>
      </c>
      <c r="E24" s="16">
        <v>0.1811</v>
      </c>
      <c r="F24" s="207" t="s">
        <v>511</v>
      </c>
    </row>
    <row r="25" spans="1:6" ht="15.75" customHeight="1">
      <c r="A25" s="52" t="s">
        <v>512</v>
      </c>
      <c r="B25" s="206" t="s">
        <v>513</v>
      </c>
      <c r="C25" s="16">
        <v>0.0415</v>
      </c>
      <c r="D25" s="207" t="s">
        <v>511</v>
      </c>
      <c r="E25" s="16">
        <v>0.0415</v>
      </c>
      <c r="F25" s="207" t="s">
        <v>511</v>
      </c>
    </row>
    <row r="26" spans="1:6" ht="15.75" customHeight="1">
      <c r="A26" s="52" t="s">
        <v>514</v>
      </c>
      <c r="B26" s="205" t="s">
        <v>515</v>
      </c>
      <c r="C26" s="16">
        <v>0.0089</v>
      </c>
      <c r="D26" s="16">
        <v>0.0067</v>
      </c>
      <c r="E26" s="16">
        <v>0.0089</v>
      </c>
      <c r="F26" s="16">
        <v>0.0067</v>
      </c>
    </row>
    <row r="27" spans="1:6" ht="15.75" customHeight="1">
      <c r="A27" s="52" t="s">
        <v>516</v>
      </c>
      <c r="B27" s="205" t="s">
        <v>517</v>
      </c>
      <c r="C27" s="16">
        <v>0.1098</v>
      </c>
      <c r="D27" s="16">
        <v>0.0833</v>
      </c>
      <c r="E27" s="16">
        <v>0.1098</v>
      </c>
      <c r="F27" s="16">
        <v>0.0833</v>
      </c>
    </row>
    <row r="28" spans="1:6" ht="15.75" customHeight="1">
      <c r="A28" s="52" t="s">
        <v>518</v>
      </c>
      <c r="B28" s="205" t="s">
        <v>519</v>
      </c>
      <c r="C28" s="16">
        <v>0.0007</v>
      </c>
      <c r="D28" s="16">
        <v>0.0006</v>
      </c>
      <c r="E28" s="16">
        <v>0.0007</v>
      </c>
      <c r="F28" s="16">
        <v>0.0006</v>
      </c>
    </row>
    <row r="29" spans="1:6" ht="15.75" customHeight="1">
      <c r="A29" s="52" t="s">
        <v>520</v>
      </c>
      <c r="B29" s="205" t="s">
        <v>521</v>
      </c>
      <c r="C29" s="16">
        <v>0.0073</v>
      </c>
      <c r="D29" s="16">
        <v>0.0056</v>
      </c>
      <c r="E29" s="16">
        <v>0.0073</v>
      </c>
      <c r="F29" s="16">
        <v>0.0056</v>
      </c>
    </row>
    <row r="30" spans="1:6" ht="15.75" customHeight="1">
      <c r="A30" s="52" t="s">
        <v>522</v>
      </c>
      <c r="B30" s="205" t="s">
        <v>523</v>
      </c>
      <c r="C30" s="16">
        <v>0.0268</v>
      </c>
      <c r="D30" s="207" t="s">
        <v>511</v>
      </c>
      <c r="E30" s="16">
        <v>0.0268</v>
      </c>
      <c r="F30" s="207" t="s">
        <v>511</v>
      </c>
    </row>
    <row r="31" spans="1:6" ht="15.75" customHeight="1">
      <c r="A31" s="52" t="s">
        <v>524</v>
      </c>
      <c r="B31" s="205" t="s">
        <v>525</v>
      </c>
      <c r="C31" s="16">
        <v>0.0011</v>
      </c>
      <c r="D31" s="16">
        <v>0.0008</v>
      </c>
      <c r="E31" s="16">
        <v>0.0011</v>
      </c>
      <c r="F31" s="16">
        <v>0.0008</v>
      </c>
    </row>
    <row r="32" spans="1:6" ht="15.75" customHeight="1">
      <c r="A32" s="52" t="s">
        <v>526</v>
      </c>
      <c r="B32" s="205" t="s">
        <v>527</v>
      </c>
      <c r="C32" s="16">
        <v>0.0927</v>
      </c>
      <c r="D32" s="16">
        <v>0.0703</v>
      </c>
      <c r="E32" s="16">
        <v>0.0927</v>
      </c>
      <c r="F32" s="16">
        <v>0.0703</v>
      </c>
    </row>
    <row r="33" spans="1:6" ht="15.75" customHeight="1">
      <c r="A33" s="52" t="s">
        <v>528</v>
      </c>
      <c r="B33" s="205" t="s">
        <v>529</v>
      </c>
      <c r="C33" s="16">
        <v>0.0003</v>
      </c>
      <c r="D33" s="16">
        <v>0.0003</v>
      </c>
      <c r="E33" s="16">
        <v>0.0003</v>
      </c>
      <c r="F33" s="16">
        <v>0.0003</v>
      </c>
    </row>
    <row r="34" spans="1:6" ht="15.75" customHeight="1">
      <c r="A34" s="210" t="s">
        <v>530</v>
      </c>
      <c r="B34" s="210" t="s">
        <v>425</v>
      </c>
      <c r="C34" s="211">
        <f aca="true" t="shared" si="1" ref="C34:F34">SUM(C24:C33)</f>
        <v>0.47019999999999995</v>
      </c>
      <c r="D34" s="211">
        <f t="shared" si="1"/>
        <v>0.1676</v>
      </c>
      <c r="E34" s="211">
        <f t="shared" si="1"/>
        <v>0.47019999999999995</v>
      </c>
      <c r="F34" s="211">
        <f t="shared" si="1"/>
        <v>0.1676</v>
      </c>
    </row>
    <row r="35" spans="1:6" ht="15.75" customHeight="1">
      <c r="A35" s="517" t="s">
        <v>531</v>
      </c>
      <c r="B35" s="377"/>
      <c r="C35" s="377"/>
      <c r="D35" s="377"/>
      <c r="E35" s="377"/>
      <c r="F35" s="375"/>
    </row>
    <row r="36" spans="1:6" ht="15.75" customHeight="1">
      <c r="A36" s="112" t="s">
        <v>532</v>
      </c>
      <c r="B36" s="212" t="s">
        <v>533</v>
      </c>
      <c r="C36" s="213">
        <v>0.0569</v>
      </c>
      <c r="D36" s="213">
        <v>0.0432</v>
      </c>
      <c r="E36" s="213">
        <v>0.0569</v>
      </c>
      <c r="F36" s="213">
        <v>0.0432</v>
      </c>
    </row>
    <row r="37" spans="1:6" ht="15.75" customHeight="1">
      <c r="A37" s="52" t="s">
        <v>534</v>
      </c>
      <c r="B37" s="205" t="s">
        <v>535</v>
      </c>
      <c r="C37" s="16">
        <v>0.0013</v>
      </c>
      <c r="D37" s="16">
        <v>0.001</v>
      </c>
      <c r="E37" s="16">
        <v>0.0013</v>
      </c>
      <c r="F37" s="16">
        <v>0.001</v>
      </c>
    </row>
    <row r="38" spans="1:6" ht="15.75" customHeight="1">
      <c r="A38" s="52" t="s">
        <v>536</v>
      </c>
      <c r="B38" s="205" t="s">
        <v>537</v>
      </c>
      <c r="C38" s="16">
        <v>0.0447</v>
      </c>
      <c r="D38" s="16">
        <v>0.0339</v>
      </c>
      <c r="E38" s="16">
        <v>0.0447</v>
      </c>
      <c r="F38" s="16">
        <v>0.0339</v>
      </c>
    </row>
    <row r="39" spans="1:6" ht="15.75" customHeight="1">
      <c r="A39" s="52" t="s">
        <v>538</v>
      </c>
      <c r="B39" s="205" t="s">
        <v>539</v>
      </c>
      <c r="C39" s="16">
        <v>0.0393</v>
      </c>
      <c r="D39" s="16">
        <v>0.0298</v>
      </c>
      <c r="E39" s="16">
        <v>0.0393</v>
      </c>
      <c r="F39" s="16">
        <v>0.0298</v>
      </c>
    </row>
    <row r="40" spans="1:6" ht="15.75" customHeight="1">
      <c r="A40" s="52" t="s">
        <v>540</v>
      </c>
      <c r="B40" s="205" t="s">
        <v>541</v>
      </c>
      <c r="C40" s="16">
        <v>0.0048</v>
      </c>
      <c r="D40" s="16">
        <v>0.0036</v>
      </c>
      <c r="E40" s="16">
        <v>0.0048</v>
      </c>
      <c r="F40" s="16">
        <v>0.0036</v>
      </c>
    </row>
    <row r="41" spans="1:6" ht="15.75" customHeight="1">
      <c r="A41" s="210" t="s">
        <v>542</v>
      </c>
      <c r="B41" s="210" t="s">
        <v>425</v>
      </c>
      <c r="C41" s="211">
        <f aca="true" t="shared" si="2" ref="C41:F41">SUM(C36:C40)</f>
        <v>0.147</v>
      </c>
      <c r="D41" s="211">
        <f t="shared" si="2"/>
        <v>0.1115</v>
      </c>
      <c r="E41" s="211">
        <f t="shared" si="2"/>
        <v>0.147</v>
      </c>
      <c r="F41" s="211">
        <f t="shared" si="2"/>
        <v>0.1115</v>
      </c>
    </row>
    <row r="42" spans="1:6" ht="15.75" customHeight="1">
      <c r="A42" s="517" t="s">
        <v>543</v>
      </c>
      <c r="B42" s="377"/>
      <c r="C42" s="377"/>
      <c r="D42" s="377"/>
      <c r="E42" s="377"/>
      <c r="F42" s="375"/>
    </row>
    <row r="43" spans="1:6" ht="15.75" customHeight="1">
      <c r="A43" s="112" t="s">
        <v>544</v>
      </c>
      <c r="B43" s="212" t="s">
        <v>545</v>
      </c>
      <c r="C43" s="213">
        <v>0.079</v>
      </c>
      <c r="D43" s="213">
        <v>0.0282</v>
      </c>
      <c r="E43" s="213">
        <v>0.173</v>
      </c>
      <c r="F43" s="213">
        <v>0.0617</v>
      </c>
    </row>
    <row r="44" spans="1:6" ht="15.75" customHeight="1">
      <c r="A44" s="52" t="s">
        <v>546</v>
      </c>
      <c r="B44" s="51" t="s">
        <v>547</v>
      </c>
      <c r="C44" s="16">
        <v>0.0048</v>
      </c>
      <c r="D44" s="16">
        <v>0.0036</v>
      </c>
      <c r="E44" s="16">
        <v>0.005</v>
      </c>
      <c r="F44" s="16">
        <v>0.0038</v>
      </c>
    </row>
    <row r="45" spans="1:6" ht="15.75" customHeight="1">
      <c r="A45" s="208" t="s">
        <v>548</v>
      </c>
      <c r="B45" s="208" t="s">
        <v>425</v>
      </c>
      <c r="C45" s="214">
        <f aca="true" t="shared" si="3" ref="C45:F45">SUM(C43:C44)</f>
        <v>0.0838</v>
      </c>
      <c r="D45" s="214">
        <f t="shared" si="3"/>
        <v>0.0318</v>
      </c>
      <c r="E45" s="214">
        <f t="shared" si="3"/>
        <v>0.178</v>
      </c>
      <c r="F45" s="214">
        <f t="shared" si="3"/>
        <v>0.0655</v>
      </c>
    </row>
    <row r="46" spans="1:6" ht="15.75" customHeight="1">
      <c r="A46" s="518" t="s">
        <v>549</v>
      </c>
      <c r="B46" s="375"/>
      <c r="C46" s="215">
        <f aca="true" t="shared" si="4" ref="C46:F46">C22+C34+C41+C45</f>
        <v>0.8689999999999999</v>
      </c>
      <c r="D46" s="215">
        <f t="shared" si="4"/>
        <v>0.4789</v>
      </c>
      <c r="E46" s="215">
        <f t="shared" si="4"/>
        <v>1.1632</v>
      </c>
      <c r="F46" s="215">
        <f t="shared" si="4"/>
        <v>0.7126000000000001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35:F35"/>
    <mergeCell ref="A42:F42"/>
    <mergeCell ref="A46:B46"/>
    <mergeCell ref="A6:A7"/>
    <mergeCell ref="B6:C7"/>
    <mergeCell ref="D6:D7"/>
    <mergeCell ref="E6:F7"/>
    <mergeCell ref="B8:F8"/>
    <mergeCell ref="A9:F9"/>
    <mergeCell ref="A10:A11"/>
    <mergeCell ref="B10:B11"/>
    <mergeCell ref="C10:D10"/>
    <mergeCell ref="E10:F10"/>
    <mergeCell ref="A12:F12"/>
    <mergeCell ref="A23:F23"/>
    <mergeCell ref="E4:F4"/>
    <mergeCell ref="E5:F5"/>
    <mergeCell ref="A1:F1"/>
    <mergeCell ref="B2:C2"/>
    <mergeCell ref="E2:F2"/>
    <mergeCell ref="B3:C3"/>
    <mergeCell ref="E3:F3"/>
    <mergeCell ref="B4:C4"/>
    <mergeCell ref="B5:C5"/>
  </mergeCells>
  <printOptions horizontalCentered="1"/>
  <pageMargins left="0.5118110236220472" right="0.5118110236220472" top="1.1811023622047245" bottom="0.787401574803149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Vitoria</dc:creator>
  <cp:keywords/>
  <dc:description/>
  <cp:lastModifiedBy>ANA PRISCILA DE ALMEIDA AMIN</cp:lastModifiedBy>
  <cp:lastPrinted>2022-06-20T14:08:47Z</cp:lastPrinted>
  <dcterms:created xsi:type="dcterms:W3CDTF">2022-03-23T15:59:51Z</dcterms:created>
  <dcterms:modified xsi:type="dcterms:W3CDTF">2022-06-20T14:08:48Z</dcterms:modified>
  <cp:category/>
  <cp:version/>
  <cp:contentType/>
  <cp:contentStatus/>
</cp:coreProperties>
</file>