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456" firstSheet="2" activeTab="7"/>
  </bookViews>
  <sheets>
    <sheet name="ORÇAMENTO" sheetId="3" r:id="rId1"/>
    <sheet name="CPU" sheetId="5" r:id="rId2"/>
    <sheet name="MEMÓRIA DE CÁLCULO" sheetId="4" r:id="rId3"/>
    <sheet name="QCI" sheetId="9" r:id="rId4"/>
    <sheet name="RESUMO DA OBRA" sheetId="7" r:id="rId5"/>
    <sheet name="CRONOGRAMA" sheetId="6" r:id="rId6"/>
    <sheet name="BDI" sheetId="8" r:id="rId7"/>
    <sheet name="ENC.SOCIAIS" sheetId="10" r:id="rId8"/>
  </sheets>
  <definedNames>
    <definedName name="_xlnm.Print_Area" localSheetId="1">'CPU'!$A$1:$G$246</definedName>
    <definedName name="_xlnm.Print_Area" localSheetId="5">'CRONOGRAMA'!$A$1:$P$47</definedName>
    <definedName name="_xlnm.Print_Area" localSheetId="7">'ENC.SOCIAIS'!$A$1:$F$48</definedName>
    <definedName name="_xlnm.Print_Area" localSheetId="2">'MEMÓRIA DE CÁLCULO'!$A$1:$H$747</definedName>
    <definedName name="_xlnm.Print_Area" localSheetId="0">'ORÇAMENTO'!$A$1:$I$240</definedName>
  </definedNames>
  <calcPr calcId="191029"/>
  <extLst/>
</workbook>
</file>

<file path=xl/sharedStrings.xml><?xml version="1.0" encoding="utf-8"?>
<sst xmlns="http://schemas.openxmlformats.org/spreadsheetml/2006/main" count="2527" uniqueCount="943">
  <si>
    <t>1.1</t>
  </si>
  <si>
    <t>2.2</t>
  </si>
  <si>
    <t>3.3</t>
  </si>
  <si>
    <t>4.4</t>
  </si>
  <si>
    <t>1.2</t>
  </si>
  <si>
    <t>1.3</t>
  </si>
  <si>
    <t>1.4</t>
  </si>
  <si>
    <t>1.6</t>
  </si>
  <si>
    <t>1.7</t>
  </si>
  <si>
    <t>1.5</t>
  </si>
  <si>
    <t xml:space="preserve"> INSTALACAO PROVISORIA AGUA-RESERVAT.C/REDE ALIMENT</t>
  </si>
  <si>
    <t>ITEM</t>
  </si>
  <si>
    <t>CODIGO</t>
  </si>
  <si>
    <t>SERVIÇOS PRELIMINARES</t>
  </si>
  <si>
    <t>DESCRIÇÃO</t>
  </si>
  <si>
    <t>UNID</t>
  </si>
  <si>
    <t>QUANT</t>
  </si>
  <si>
    <t>VALOR UNIT.</t>
  </si>
  <si>
    <t>VALOR UNIT.C/BDI</t>
  </si>
  <si>
    <t>VALOR TOTAL</t>
  </si>
  <si>
    <t>VALOR DO ITEM</t>
  </si>
  <si>
    <t>98524</t>
  </si>
  <si>
    <t>LIMPEZA MANUAL DE VEGETAÇÃO EM TERRENO COM ENXADA.AF_05/2018</t>
  </si>
  <si>
    <t>M2</t>
  </si>
  <si>
    <t>93207</t>
  </si>
  <si>
    <t>EXECUÇÃO DE ESCRITÓRIO EM CANTEIRO DE OBRA EM CHAPA DE MADEIRA COMPENSADA, NÃO INCLUSO MOBILIÁRIO E EQUIPAMENTOS. AF_02/2016</t>
  </si>
  <si>
    <t>ENTRADA PROVISORIA DE ENERGIA ELETRICA AEREA TRIFASICA 40A EM POSTE MADEIRA</t>
  </si>
  <si>
    <t>98458</t>
  </si>
  <si>
    <t>TAPUME COM COMPENSADO DE MADEIRA. AF_05/2018</t>
  </si>
  <si>
    <t>99059</t>
  </si>
  <si>
    <t>LOCACAO CONVENCIONAL DE OBRA, UTILIZANDO GABARITO DE TÁBUAS CORRIDAS PONTALETADAS A CADA 2,00M -  2 UTILIZAÇÕES. AF_10/2018</t>
  </si>
  <si>
    <t>M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</si>
  <si>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</si>
  <si>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</si>
  <si>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</si>
  <si>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</si>
  <si>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</si>
  <si>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</si>
  <si>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</si>
  <si>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</si>
  <si>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</si>
  <si>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</si>
  <si>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96523</t>
  </si>
  <si>
    <t>ESCAVAÇÃO MANUAL PARA BLOCO DE COROAMENTO OU SAPATA, COM PREVISÃO DE FÔRMA. AF_06/2017</t>
  </si>
  <si>
    <t>M3</t>
  </si>
  <si>
    <t>96527</t>
  </si>
  <si>
    <t>ESCAVAÇÃO MANUAL DE VALA PARA VIGA BALDRAME, COM PREVISÃO DE FÔRMA. AF_06/2017</t>
  </si>
  <si>
    <t>96619</t>
  </si>
  <si>
    <t>LASTRO DE CONCRETO MAGRO, APLICADO EM BLOCOS DE COROAMENTO OU SAPATAS, ESPESSURA DE 5 CM. AF_08/2017</t>
  </si>
  <si>
    <t>96546</t>
  </si>
  <si>
    <t>ARMAÇÃO DE BLOCO, VIGA BALDRAME OU SAPATA UTILIZANDO AÇO CA-50 DE 10 MM - MONTAGEM. AF_06/2017</t>
  </si>
  <si>
    <t>KG</t>
  </si>
  <si>
    <t>96555</t>
  </si>
  <si>
    <t>CONCRETAGEM DE BLOCOS DE COROAMENTO E VIGAS BALDRAME, FCK 30 MPA, COM USO DE JERICA  LANÇAMENTO, ADENSAMENTO E ACABAMENTO. AF_06/2017</t>
  </si>
  <si>
    <t>96545</t>
  </si>
  <si>
    <t>ARMAÇÃO DE BLOCO, VIGA BALDRAME OU SAPATA UTILIZANDO AÇO CA-50 DE 8 MM - MONTAGEM. AF_06/2017</t>
  </si>
  <si>
    <t>96543</t>
  </si>
  <si>
    <t>ARMAÇÃO DE BLOCO, VIGA BALDRAME E SAPATA UTILIZANDO AÇO CA-60 DE 5 MM - MONTAGEM. AF_06/2017</t>
  </si>
  <si>
    <t>INFRA ESTRUTURA</t>
  </si>
  <si>
    <t>SUPER ESTRUTURA</t>
  </si>
  <si>
    <t>3.1</t>
  </si>
  <si>
    <t>3.2</t>
  </si>
  <si>
    <t>3.4</t>
  </si>
  <si>
    <t>3.5</t>
  </si>
  <si>
    <t>3.6</t>
  </si>
  <si>
    <t>3.7</t>
  </si>
  <si>
    <t>3.8</t>
  </si>
  <si>
    <t>92873</t>
  </si>
  <si>
    <t>LANÇAMENTO COM USO DE BALDES, ADENSAMENTO E ACABAMENTO DE CONCRETO EM ESTRUTURAS. AF_12/2015</t>
  </si>
  <si>
    <t>3.9</t>
  </si>
  <si>
    <t>4.1</t>
  </si>
  <si>
    <t>95240</t>
  </si>
  <si>
    <t>LASTRO DE CONCRETO MAGRO, APLICADO EM PISOS OU RADIERS, ESPESSURA DE 3 CM. AF_07/2016</t>
  </si>
  <si>
    <t>94994</t>
  </si>
  <si>
    <t>EXECUÇÃO DE PASSEIO (CALÇADA) OU PISO DE CONCRETO COM CONCRETO MOLDADO IN LOCO, FEITO EM OBRA, ACABAMENTO CONVENCIONAL, ESPESSURA 8 CM, ARMADO. AF_07/2016</t>
  </si>
  <si>
    <t>97097</t>
  </si>
  <si>
    <t>ACABAMENTO POLIDO PARA PISO DE CONCRETO ARMADO DE ALTA RESISTÊNCIA. AF_09/2017</t>
  </si>
  <si>
    <t>4.2</t>
  </si>
  <si>
    <t>4.3</t>
  </si>
  <si>
    <t>CJ</t>
  </si>
  <si>
    <t>EQUIPAMENTO COMPLETO P/ QUADRA DE ESPORTES</t>
  </si>
  <si>
    <t>87878</t>
  </si>
  <si>
    <t>CHAPISCO APLICADO EM ALVENARIAS E ESTRUTURAS DE CONCRETO INTERNAS, COM COLHER DE PEDREIRO.  ARGAMASSA TRAÇO 1:3 COM PREPARO MANUAL. AF_06/2014</t>
  </si>
  <si>
    <t>87530</t>
  </si>
  <si>
    <t>MASSA ÚNICA, PARA RECEBIMENTO DE PINTURA, EM ARGAMASSA TRAÇO 1:2:8, PREPARO MANUAL, APLICADA MANUALMENTE EM FACES INTERNAS DE PAREDES, ESPESSURA DE 20MM, COM EXECUÇÃO DE TALISCAS. AF_06/2014</t>
  </si>
  <si>
    <t xml:space="preserve">M2    </t>
  </si>
  <si>
    <t>100749</t>
  </si>
  <si>
    <t>PINTURA COM TINTA ALQUÍDICA DE ACABAMENTO (ESMALTE SINTÉTICO FOSCO) PULVERIZADA SOBRE SUPERFÍCIES METÁLICAS (EXCETO PERFIL) EXECUTADO EM OBRA (POR DEMÃO). AF_01/2020</t>
  </si>
  <si>
    <t>4.6</t>
  </si>
  <si>
    <t>4.7</t>
  </si>
  <si>
    <t>94990</t>
  </si>
  <si>
    <t>EXECUÇÃO DE PASSEIO (CALÇADA) OU PISO DE CONCRETO COM CONCRETO MOLDADO IN LOCO, FEITO EM OBRA, ACABAMENTO CONVENCIONAL, NÃO ARMADO. AF_07/2016</t>
  </si>
  <si>
    <t>5.1</t>
  </si>
  <si>
    <t>COBERTURA</t>
  </si>
  <si>
    <t>6.1</t>
  </si>
  <si>
    <t>94213</t>
  </si>
  <si>
    <t>TELHAMENTO COM TELHA DE AÇO/ALUMÍNIO E = 0,5 MM, COM ATÉ 2 ÁGUAS, INCLUSO IÇAMENTO. AF_07/2019</t>
  </si>
  <si>
    <t>6.2</t>
  </si>
  <si>
    <t>6.3</t>
  </si>
  <si>
    <t>6.4</t>
  </si>
  <si>
    <t>6.5</t>
  </si>
  <si>
    <t>94229</t>
  </si>
  <si>
    <t>CALHA EM CHAPA DE AÇO GALVANIZADO NÚMERO 24, DESENVOLVIMENTO DE 100 CM, INCLUSO TRANSPORTE VERTICAL. AF_07/2019</t>
  </si>
  <si>
    <t>INSTALAÇÕES HIDROSSANITÁRIAS</t>
  </si>
  <si>
    <t>6.6</t>
  </si>
  <si>
    <t>7.1</t>
  </si>
  <si>
    <t>PISO E FORRO</t>
  </si>
  <si>
    <t>5.2</t>
  </si>
  <si>
    <t>UN</t>
  </si>
  <si>
    <t>100860</t>
  </si>
  <si>
    <t>CHUVEIRO ELÉTRICO COMUM CORPO PLÁSTICO, TIPO DUCHA  FORNECIMENTO E INSTALAÇÃO. AF_01/2020</t>
  </si>
  <si>
    <t>100849</t>
  </si>
  <si>
    <t>ASSENTO SANITÁRIO CONVENCIONAL - FORNECIMENTO E INSTALACAO. AF_01/2020</t>
  </si>
  <si>
    <t xml:space="preserve">UN    </t>
  </si>
  <si>
    <t>7.2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</si>
  <si>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</si>
  <si>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</si>
  <si>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</si>
  <si>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</si>
  <si>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</si>
  <si>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</si>
  <si>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</si>
  <si>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</si>
  <si>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</si>
  <si>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</si>
  <si>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</si>
  <si>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PAREDE E REVESTIMENTO</t>
  </si>
  <si>
    <t>10.1</t>
  </si>
  <si>
    <t>10.2</t>
  </si>
  <si>
    <t>10.3</t>
  </si>
  <si>
    <t>87531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</si>
  <si>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</si>
  <si>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87269</t>
  </si>
  <si>
    <t>REVESTIMENTO CERÂMICO PARA PAREDES INTERNAS COM PLACAS TIPO ESMALTADA EXTRA DE DIMENSÕES 25X35 CM APLICADAS EM AMBIENTES DE ÁREA MAIOR QUE 5 M² NA ALTURA INTEIRA DAS PAREDES. AF_06/2014</t>
  </si>
  <si>
    <t>10.4</t>
  </si>
  <si>
    <t>10.5</t>
  </si>
  <si>
    <t>10.6</t>
  </si>
  <si>
    <t xml:space="preserve">ARQUIBANCADA </t>
  </si>
  <si>
    <t>11.1</t>
  </si>
  <si>
    <t>PORTAS E ESQUADRIAS</t>
  </si>
  <si>
    <t>11.2</t>
  </si>
  <si>
    <t>VALOR TOTAL DA OBRA</t>
  </si>
  <si>
    <t>5.3</t>
  </si>
  <si>
    <t>FABRICAÇÃO, MONTAGEM E DESMONTAGEM DE FÔRMA PARA VIGA BALDRAME, EM MADEIRA SERRADA, E=25 MM, 4 UTILIZAÇÕES. AF_06/2017</t>
  </si>
  <si>
    <t>96536</t>
  </si>
  <si>
    <t>96534</t>
  </si>
  <si>
    <t>FABRICAÇÃO, MONTAGEM E DESMONTAGEM DE FÔRMA PARA BLOCO DE COROAMENTO, EM MADEIRA SERRADA, E=25 MM, 4 UTILIZAÇÕES. AF_06/2017</t>
  </si>
  <si>
    <t>96535</t>
  </si>
  <si>
    <t>FABRICAÇÃO, MONTAGEM E DESMONTAGEM DE FÔRMA PARA SAPATA, EM MADEIRA SERRADA, E=25 MM, 4 UTILIZAÇÕES. AF_06/2017</t>
  </si>
  <si>
    <t>2.12</t>
  </si>
  <si>
    <t>MEMÓRIA DE CÁLCULO</t>
  </si>
  <si>
    <t>3,00m x 2,00m</t>
  </si>
  <si>
    <t>50,37m x 31,85m</t>
  </si>
  <si>
    <t>(50,37m + 50,37+ 31,85m+31,85m) x 2,00 altura</t>
  </si>
  <si>
    <t>5,00m x 4,00m</t>
  </si>
  <si>
    <t>1,00 unid</t>
  </si>
  <si>
    <t>local</t>
  </si>
  <si>
    <t>compr</t>
  </si>
  <si>
    <t>largura</t>
  </si>
  <si>
    <t>altura</t>
  </si>
  <si>
    <t>quantidade</t>
  </si>
  <si>
    <t>total</t>
  </si>
  <si>
    <t>bloco</t>
  </si>
  <si>
    <t>sapata</t>
  </si>
  <si>
    <t>total do item</t>
  </si>
  <si>
    <t>lado</t>
  </si>
  <si>
    <t>92514</t>
  </si>
  <si>
    <t>MONTAGEM E DESMONTAGEM DE FÔRMA DE LAJE MACIÇA, PÉ-DIREITO SIMPLES, EM CHAPA DE MADEIRA COMPENSADA RESINADA, 4 UTILIZAÇÕES. AF_09/2020</t>
  </si>
  <si>
    <t>92775</t>
  </si>
  <si>
    <t>ARMAÇÃO DE PILAR OU VIGA DE UMA ESTRUTURA CONVENCIONAL DE CONCRETO ARMADO EM UMA EDIFICAÇÃO TÉRREA OU SOBRADO UTILIZANDO AÇO CA-60 DE 5,0 MM - MONTAGEM. AF_12/2015</t>
  </si>
  <si>
    <t>92778</t>
  </si>
  <si>
    <t>ARMAÇÃO DE PILAR OU VIGA DE UMA ESTRUTURA CONVENCIONAL DE CONCRETO ARMADO EM UMA EDIFICAÇÃO TÉRREA OU SOBRADO UTILIZANDO AÇO CA-50 DE 10,0 MM - MONTAGEM. AF_12/2015</t>
  </si>
  <si>
    <t>92785</t>
  </si>
  <si>
    <t>ARMAÇÃO DE LAJE DE UMA ESTRUTURA CONVENCIONAL DE CONCRETO ARMADO EM UMA EDIFICAÇÃO TÉRREA OU SOBRADO UTILIZANDO AÇO CA-50 DE 6,3 MM - MONTAGEM. AF_12/2015</t>
  </si>
  <si>
    <t>92459</t>
  </si>
  <si>
    <t>MONTAGEM E DESMONTAGEM DE FÔRMA DE VIGA, ESCORAMENTO COM GARFO DE MADEIRA, PÉ-DIREITO SIMPLES, EM CHAPA DE MADEIRA RESINADA, 6 UTILIZAÇÕES. AF_09/2020</t>
  </si>
  <si>
    <t>96556</t>
  </si>
  <si>
    <t>CONCRETAGEM DE SAPATAS, FCK 30 MPA, COM USO DE JERICA  LANÇAMENTO, ADENSAMENTO E ACABAMENTO. AF_06/2017</t>
  </si>
  <si>
    <t>cálculo</t>
  </si>
  <si>
    <t>92779</t>
  </si>
  <si>
    <t>ARMAÇÃO DE PILAR OU VIGA DE UMA ESTRUTURA CONVENCIONAL DE CONCRETO ARMADO EM UMA EDIFICAÇÃO TÉRREA OU SOBRADO UTILIZANDO AÇO CA-50 DE 12,5 MM - MONTAGEM. AF_12/2015</t>
  </si>
  <si>
    <t>COMP.01</t>
  </si>
  <si>
    <t>COMP.02</t>
  </si>
  <si>
    <t>COMP.03</t>
  </si>
  <si>
    <t>92419</t>
  </si>
  <si>
    <t>MONTAGEM E DESMONTAGEM DE FÔRMA DE PILARES RETANGULARES E ESTRUTURAS SIMILARES, PÉ-DIREITO SIMPLES, EM CHAPA DE MADEIRA COMPENSADA RESINADA, 4 UTILIZAÇÕES. AF_09/2020</t>
  </si>
  <si>
    <t>lados</t>
  </si>
  <si>
    <t>89711</t>
  </si>
  <si>
    <t>TUBO PVC, SERIE NORMAL, ESGOTO PREDIAL, DN 40 MM, FORNECIDO E INSTALADO EM RAMAL DE DESCARGA OU RAMAL DE ESGOTO SANITÁRIO. AF_12/2014</t>
  </si>
  <si>
    <t>89712</t>
  </si>
  <si>
    <t>TUBO PVC, SERIE NORMAL, ESGOTO PREDIAL, DN 50 MM, FORNECIDO E INSTALADO EM RAMAL DE DESCARGA OU RAMAL DE ESGOTO SANITÁRIO. AF_12/2014</t>
  </si>
  <si>
    <t>89714</t>
  </si>
  <si>
    <t>TUBO PVC, SERIE NORMAL, ESGOTO PREDIAL, DN 100 MM, FORNECIDO E INSTALADO EM RAMAL DE DESCARGA OU RAMAL DE ESGOTO SANITÁRIO. AF_12/2014</t>
  </si>
  <si>
    <t>89707</t>
  </si>
  <si>
    <t>CAIXA SIFONADA, PVC, DN 100 X 100 X 50 MM, JUNTA ELÁSTICA, FORNECIDA E INSTALADA EM RAMAL DE DESCARGA OU EM RAMAL DE ESGOTO SANITÁRIO. AF_12/2014</t>
  </si>
  <si>
    <t>89811</t>
  </si>
  <si>
    <t>CURVA CURTA 90 GRAUS, PVC, SERIE NORMAL, ESGOTO PREDIAL, DN 100 MM, JUNTA ELÁSTICA, FORNECIDO E INSTALADO EM PRUMADA DE ESGOTO SANITÁRIO OU VENTILAÇÃO. AF_12/2014</t>
  </si>
  <si>
    <t>89803</t>
  </si>
  <si>
    <t>CURVA CURTA 90 GRAUS, PVC, SERIE NORMAL, ESGOTO PREDIAL, DN 50 MM, JUNTA ELÁSTICA, FORNECIDO E INSTALADO EM PRUMADA DE ESGOTO SANITÁRIO OU VENTILAÇÃO. AF_12/2014</t>
  </si>
  <si>
    <t>89732</t>
  </si>
  <si>
    <t>JOELHO 45 GRAUS, PVC, SERIE NORMAL, ESGOTO PREDIAL, DN 50 MM, JUNTA ELÁSTICA, FORNECIDO E INSTALADO EM RAMAL DE DESCARGA OU RAMAL DE ESGOTO SANITÁRIO. AF_12/2014</t>
  </si>
  <si>
    <t>89724</t>
  </si>
  <si>
    <t>JOELHO 90 GRAUS, PVC, SERIE NORMAL, ESGOTO PREDIAL, DN 40 MM, JUNTA SOLDÁVEL, FORNECIDO E INSTALADO EM RAMAL DE DESCARGA OU RAMAL DE ESGOTO SANITÁRIO. AF_12/2014</t>
  </si>
  <si>
    <t>89731</t>
  </si>
  <si>
    <t>JOELHO 90 GRAUS, PVC, SERIE NORMAL, ESGOTO PREDIAL, DN 50 MM, JUNTA ELÁSTICA, FORNECIDO E INSTALADO EM RAMAL DE DESCARGA OU RAMAL DE ESGOTO SANITÁRIO. AF_12/2014</t>
  </si>
  <si>
    <t>89827</t>
  </si>
  <si>
    <t>JUNÇÃO SIMPLES, PVC, SERIE NORMAL, ESGOTO PREDIAL, DN 50 X 50 MM, JUNTA ELÁSTICA, FORNECIDO E INSTALADO EM PRUMADA DE ESGOTO SANITÁRIO OU VENTILAÇÃO. AF_12/2014</t>
  </si>
  <si>
    <t>89778</t>
  </si>
  <si>
    <t>LUVA SIMPLES, PVC, SERIE NORMAL, ESGOTO PREDIAL, DN 100 MM, JUNTA ELÁSTICA, FORNECIDO E INSTALADO EM RAMAL DE DESCARGA OU RAMAL DE ESGOTO SANITÁRIO. AF_12/2014</t>
  </si>
  <si>
    <t>89753</t>
  </si>
  <si>
    <t>LUVA SIMPLES, PVC, SERIE NORMAL, ESGOTO PREDIAL, DN 50 MM, JUNTA ELÁSTICA, FORNECIDO E INSTALADO EM RAMAL DE DESCARGA OU RAMAL DE ESGOTO SANITÁRIO. AF_12/2014</t>
  </si>
  <si>
    <t>89726</t>
  </si>
  <si>
    <t>JOELHO 45 GRAUS, PVC, SERIE NORMAL, ESGOTO PREDIAL, DN 40 MM, JUNTA SOLDÁVEL, FORNECIDO E INSTALADO EM RAMAL DE DESCARGA OU RAMAL DE ESGOTO SANITÁRIO. AF_12/2014</t>
  </si>
  <si>
    <t>89833</t>
  </si>
  <si>
    <t>TE, PVC, SERIE NORMAL, ESGOTO PREDIAL, DN 100 X 100 MM, JUNTA ELÁSTICA, FORNECIDO E INSTALADO EM PRUMADA DE ESGOTO SANITÁRIO OU VENTILAÇÃO. AF_12/2014</t>
  </si>
  <si>
    <t>89825</t>
  </si>
  <si>
    <t>TE, PVC, SERIE NORMAL, ESGOTO PREDIAL, DN 50 X 50 MM, JUNTA ELÁSTICA, FORNECIDO E INSTALADO EM PRUMADA DE ESGOTO SANITÁRIO OU VENTILAÇÃO. AF_12/2014</t>
  </si>
  <si>
    <t>89710</t>
  </si>
  <si>
    <t>RALO SECO, PVC, DN 100 X 40 MM, JUNTA SOLDÁVEL, FORNECIDO E INSTALADO EM RAMAL DE DESCARGA OU EM RAMAL DE ESGOTO SANITÁRIO. AF_12/2014</t>
  </si>
  <si>
    <t>ESGOTO</t>
  </si>
  <si>
    <t>89746</t>
  </si>
  <si>
    <t>JOELHO 45 GRAUS, PVC, SERIE NORMAL, ESGOTO PREDIAL, DN 100 MM, JUNTA ELÁSTICA, FORNECIDO E INSTALADO EM RAMAL DE DESCARGA OU RAMAL DE ESGOTO SANITÁRIO. AF_12/2014</t>
  </si>
  <si>
    <t>86931</t>
  </si>
  <si>
    <t>VASO SANITÁRIO SIFONADO COM CAIXA ACOPLADA LOUÇA BRANCA, INCLUSO ENGATE FLEXÍVEL EM PLÁSTICO BRANCO, 1/2  X 40CM - FORNECIMENTO E INSTALAÇÃO. AF_01/2020</t>
  </si>
  <si>
    <t>98053</t>
  </si>
  <si>
    <t>TANQUE SÉPTICO CIRCULAR, EM CONCRETO PRÉ-MOLDADO, DIÂMETRO INTERNO = 1,40 M, ALTURA INTERNA = 2,50 M, VOLUME ÚTIL: 3463,6 L (PARA 13 CONTRIBUINTES). AF_12/2020</t>
  </si>
  <si>
    <t>98064</t>
  </si>
  <si>
    <t>SUMIDOURO CIRCULAR, EM CONCRETO PRÉ-MOLDADO, DIÂMETRO INTERNO = 2,38 M, ALTURA INTERNA = 3,0 M, ÁREA DE INFILTRAÇÃO: 25 M² (PARA 10 CONTRIBUINTES). AF_12/2020</t>
  </si>
  <si>
    <t>100858</t>
  </si>
  <si>
    <t>MICTÓRIO SIFONADO LOUÇA BRANCA  PADRÃO MÉDIO  FORNECIMENTO E INSTALAÇÃO. AF_01/2020</t>
  </si>
  <si>
    <t>86904</t>
  </si>
  <si>
    <t>LAVATÓRIO LOUÇA BRANCA SUSPENSO, 29,5 X 39CM OU EQUIVALENTE, PADRÃO POPULAR - FORNECIMENTO E INSTALAÇÃO. AF_01/2020</t>
  </si>
  <si>
    <t>86906</t>
  </si>
  <si>
    <t>TORNEIRA CROMADA DE MESA, 1/2 OU 3/4, PARA LAVATÓRIO, PADRÃO POPULAR - FORNECIMENTO E INSTALAÇÃO. AF_01/2020</t>
  </si>
  <si>
    <t>97906</t>
  </si>
  <si>
    <t>CAIXA ENTERRADA HIDRÁULICA RETANGULAR, EM ALVENARIA COM BLOCOS DE CONCRETO, DIMENSÕES INTERNAS: 0,6X0,6X0,6 M PARA REDE DE ESGOTO. AF_12/2020</t>
  </si>
  <si>
    <t>98104</t>
  </si>
  <si>
    <t>CAIXA DE GORDURA SIMPLES (CAPACIDADE: 36L), RETANGULAR, EM ALVENARIA COM TIJOLOS CERÂMICOS MACIÇOS, DIMENSÕES INTERNAS = 0,2X0,4 M, ALTURA INTERNA = 0,8 M. AF_12/2020</t>
  </si>
  <si>
    <t>100855</t>
  </si>
  <si>
    <t>SABONETEIRA DE PAREDE EM PLASTICO ABS COM ACABAMENTO CROMADO E ACRILICO, INCLUSO FIXAÇÃO. AF_01/2020</t>
  </si>
  <si>
    <t>95544</t>
  </si>
  <si>
    <t>PAPELEIRA DE PAREDE EM METAL CROMADO SEM TAMPA, INCLUSO FIXAÇÃO. AF_01/2020</t>
  </si>
  <si>
    <t>AGUA FRIA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</si>
  <si>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</si>
  <si>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</si>
  <si>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</si>
  <si>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</si>
  <si>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</si>
  <si>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</si>
  <si>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</si>
  <si>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</si>
  <si>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</si>
  <si>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</si>
  <si>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</si>
  <si>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</si>
  <si>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</si>
  <si>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</si>
  <si>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</si>
  <si>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</si>
  <si>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</si>
  <si>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</si>
  <si>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</si>
  <si>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</si>
  <si>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</si>
  <si>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</si>
  <si>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</si>
  <si>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</si>
  <si>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</si>
  <si>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</si>
  <si>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</si>
  <si>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</si>
  <si>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</si>
  <si>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89422</t>
  </si>
  <si>
    <t>ADAPTADOR CURTO COM BOLSA E ROSCA PARA REGISTRO, PVC, SOLDÁVEL, DN 20MM X 1/2, INSTALADO EM RAMAL DE DISTRIBUIÇÃO DE ÁGUA - FORNECIMENTO E INSTALAÇÃO. AF_12/2014</t>
  </si>
  <si>
    <t>7.2.1</t>
  </si>
  <si>
    <t>7.2.2</t>
  </si>
  <si>
    <t>89418</t>
  </si>
  <si>
    <t>LUVA DE CORRER, PVC, SOLDÁVEL, DN 20MM, INSTALADO EM RAMAL DE DISTRIBUIÇÃO DE ÁGUA - FORNECIMENTO E INSTALAÇÃO. AF_12/2014</t>
  </si>
  <si>
    <t>7.2.3</t>
  </si>
  <si>
    <t>7.2.4</t>
  </si>
  <si>
    <t>89404</t>
  </si>
  <si>
    <t>JOELHO 90 GRAUS, PVC, SOLDÁVEL, DN 20MM, INSTALADO EM RAMAL DE DISTRIBUIÇÃO DE ÁGUA - FORNECIMENTO E INSTALAÇÃO. AF_12/2014</t>
  </si>
  <si>
    <t>7.2.5</t>
  </si>
  <si>
    <t>89438</t>
  </si>
  <si>
    <t>TE, PVC, SOLDÁVEL, DN 20MM, INSTALADO EM RAMAL DE DISTRIBUIÇÃO DE ÁGUA - FORNECIMENTO E INSTALAÇÃO. AF_12/2014</t>
  </si>
  <si>
    <t>7.2.6</t>
  </si>
  <si>
    <t>JOELHO PVC,  SOLDAVEL COM ROSCA, 90 GRAUS, 20 MM X 1/2", PARA AGUA FRIA PREDIAL</t>
  </si>
  <si>
    <t>89401</t>
  </si>
  <si>
    <t>TUBO, PVC, SOLDÁVEL, DN 20MM, INSTALADO EM RAMAL DE DISTRIBUIÇÃO DE ÁGUA - FORNECIMENTO E INSTALAÇÃO. AF_12/2014</t>
  </si>
  <si>
    <t>7.2.7</t>
  </si>
  <si>
    <t>89394</t>
  </si>
  <si>
    <t>TÊ COM BUCHA DE LATÃO NA BOLSA CENTRAL, PVC, SOLDÁVEL, DN 20MM X 1/2, INSTALADO EM RAMAL OU SUB-RAMAL DE ÁGUA - FORNECIMENTO E INSTALAÇÃO. AF_12/2014</t>
  </si>
  <si>
    <t>7.2.8</t>
  </si>
  <si>
    <t>7.2.10</t>
  </si>
  <si>
    <t>7.2.11</t>
  </si>
  <si>
    <t>7.2.12</t>
  </si>
  <si>
    <t>7.2.13</t>
  </si>
  <si>
    <t>91341</t>
  </si>
  <si>
    <t>PORTA EM ALUMÍNIO DE ABRIR TIPO VENEZIANA COM GUARNIÇÃO, FIXAÇÃO COM PARAFUSOS - FORNECIMENTO E INSTALAÇÃO. AF_12/2019</t>
  </si>
  <si>
    <t>12.1</t>
  </si>
  <si>
    <t>12.2</t>
  </si>
  <si>
    <t>APLICAÇÃO DE FUNDO SELADOR LÁTEX PVA EM TETO, UMA DEMÃO. AF_06/2014</t>
  </si>
  <si>
    <t>88494</t>
  </si>
  <si>
    <t>APLICAÇÃO E LIXAMENTO DE MASSA LÁTEX EM TETO, UMA DEMÃO. AF_06/2014</t>
  </si>
  <si>
    <t>APLICAÇÃO MANUAL DE PINTURA COM TINTA LÁTEX PVA EM TETO, DUAS DEMÃOS. AF_06/2014</t>
  </si>
  <si>
    <t>88485</t>
  </si>
  <si>
    <t>APLICAÇÃO DE FUNDO SELADOR ACRÍLICO EM PAREDES, UMA DEMÃO. AF_06/2014</t>
  </si>
  <si>
    <t>88497</t>
  </si>
  <si>
    <t>APLICAÇÃO E LIXAMENTO DE MASSA LÁTEX EM PAREDES, DUAS DEMÃOS. AF_06/2014</t>
  </si>
  <si>
    <t>10997</t>
  </si>
  <si>
    <t>ELETRODO REVESTIDO AWS - E7018, DIAMETRO IGUAL A 4,00 MM</t>
  </si>
  <si>
    <t>40598</t>
  </si>
  <si>
    <t>PERFIL UDC ("U" DOBRADO DE CHAPA) SIMPLES DE ACO LAMINADO, GALVANIZADO, ASTM A36, 127 X 50 MM, E= 3 MM</t>
  </si>
  <si>
    <t>88278</t>
  </si>
  <si>
    <t>MONTADOR DE ESTRUTURA METÁLICA COM ENCARGOS COMPLEMENTARES</t>
  </si>
  <si>
    <t>H</t>
  </si>
  <si>
    <t>88316</t>
  </si>
  <si>
    <t>SERVENTE COM ENCARGOS COMPLEMENTARES</t>
  </si>
  <si>
    <t>1,0000000</t>
  </si>
  <si>
    <t>FABRICAÇÃO DE TESOURA INTEIRA EM AÇO, PARA TELHA METÁLICA, PLÁSTICA OU TERMOACÚSTICA, INCLUSO   IÇAMENTO.</t>
  </si>
  <si>
    <t>INSTALAÇÃO DE TESOURA (INTEIRA OU MEIA), EM AÇO, INCLUSO IÇAMENTO.</t>
  </si>
  <si>
    <t>TOTAL DO ITEM S/BDI</t>
  </si>
  <si>
    <t>11964</t>
  </si>
  <si>
    <t>PARAFUSO DE ACO TIPO CHUMBADOR PARABOLT, DIAMETRO 3/8", COMPRIMENTO 75 MM</t>
  </si>
  <si>
    <t>93287</t>
  </si>
  <si>
    <t>GUINDASTE HIDRÁULICO AUTOPROPELIDO, COM LANÇA TELESCÓPICA 40 M, CAPACIDADE MÁXIMA 60 T, POTÊNCIA 260 KW - CHP DIURNO. AF_03/2016</t>
  </si>
  <si>
    <t>CHP</t>
  </si>
  <si>
    <t>93288</t>
  </si>
  <si>
    <t>GUINDASTE HIDRÁULICO AUTOPROPELIDO, COM LANÇA TELESCÓPICA 40 M, CAPACIDADE MÁXIMA 60 T, POTÊNCIA 260 KW - CHI DIURNO. AF_03/2016</t>
  </si>
  <si>
    <t>CHI</t>
  </si>
  <si>
    <t>7,9400000</t>
  </si>
  <si>
    <t>2,6430000</t>
  </si>
  <si>
    <t>JATEAMENTO ABRASIVO COM GRANALHA DE AÇO EM PERFIL METÁLICO EM FÁBRICA.</t>
  </si>
  <si>
    <t>M²</t>
  </si>
  <si>
    <r>
      <rPr>
        <sz val="10"/>
        <rFont val="Cambria"/>
        <family val="1"/>
        <scheme val="major"/>
      </rPr>
      <t>PINTURA COM TINTA ALQUÍDICA DE FUNDO (TIPO ZARCÃO)
PULVERIZADA SOBRE PERFIL</t>
    </r>
  </si>
  <si>
    <t>TRAMA DE AÇO COMPOSTA POR TERÇAS PARA TELHADOS DE ATÉ 2 ÁGUAS PARA TELHA ONDULADA DE FIBROCIMENTO, METÁLICA, PLÁSTICA OU TERMOACÚSTICA, INCLUSO TRANSPORTE VERTICAL. AF_07/2019</t>
  </si>
  <si>
    <t>92580</t>
  </si>
  <si>
    <t>AJUDANTE DE ESTRUTURA METÁLICA COM ENCARGOS COMPLEMENTARES</t>
  </si>
  <si>
    <t>ACO CA-50, 10,0 MM, VERGALHAO</t>
  </si>
  <si>
    <t>COMP.04</t>
  </si>
  <si>
    <t xml:space="preserve">KG    </t>
  </si>
  <si>
    <t>6.7</t>
  </si>
  <si>
    <t>BARRAS DE TIRANTE 16.00MM LISO</t>
  </si>
  <si>
    <t>COMP.05</t>
  </si>
  <si>
    <t>ACO CA-50  16,0 MM, VERGALHAO</t>
  </si>
  <si>
    <t>CHAPA DE ACO FINA A QUENTE BITOLA MSG 3/16 ", E = 4,75 MM (38,00 KG/M2)</t>
  </si>
  <si>
    <t>CHAPA DE ACO GROSSA, ASTM A36, E = 3/8 " (9,53 MM) 74,69 KG/M2</t>
  </si>
  <si>
    <t>6.8</t>
  </si>
  <si>
    <t>6.9</t>
  </si>
  <si>
    <t>6.10</t>
  </si>
  <si>
    <t xml:space="preserve">M     </t>
  </si>
  <si>
    <t>ELETRICISTA COM ENCARGOS COMPLEMENTARES</t>
  </si>
  <si>
    <t>AUXILIAR DE ELETRICISTA COM ENCARGOS COMPLEMENTARES</t>
  </si>
  <si>
    <t>HASTE DE ATERRAMENTO EM ACO GALVANIZADO TIPO CANTONEIRA COM 2,00 M DE COMPRIMENTO, 25 X 25 MM E CHAPA DE 3/16"</t>
  </si>
  <si>
    <t>ARRUELA EM ALUMINIO, COM ROSCA, DE 1", PARA ELETRODUTO</t>
  </si>
  <si>
    <t>ARRUELA LISA, REDONDA, DE LATAO POLIDO, DIAMETRO NOMINAL 5/8", DIAMETRO EXTERNO = 34 MM, DIAMETRO DO FURO = 17 MM, ESPESSURA = *2,5* MM</t>
  </si>
  <si>
    <t>BUCHA EM ALUMINIO, COM ROSCA, DE 1", PARA ELETRODUTO</t>
  </si>
  <si>
    <t>CABO DE COBRE NU 16 MM2 MEIO-DURO</t>
  </si>
  <si>
    <t>CAIXA INTERNA/EXTERNA DE MEDICAO PARA 1 MEDIDOR TRIFASICO, COM VISOR, EM CHAPA DE ACO 18 USG (PADRAO DA CONCESSIONARIA LOCAL)</t>
  </si>
  <si>
    <t>CINTA CIRCULAR EM ACO GALVANIZADO DE 150 MM DE DIAMETRO PARA FIXACAO DE CAIXA MEDICAO, INCLUI PARAFUSOS E PORCAS</t>
  </si>
  <si>
    <t>CONECTOR METALICO TIPO PARAFUSO FENDIDO (SPLIT BOLT), PARA CABOS ATE 16 MM2</t>
  </si>
  <si>
    <t>CURVA 180 GRAUS, DE PVC RIGIDO ROSCAVEL, DE 3/4", PARA ELETRODUTO</t>
  </si>
  <si>
    <t>DISJUNTOR TIPO NEMA, TRIPOLAR 10  ATE  50A, TENSAO MAXIMA DE 415 V</t>
  </si>
  <si>
    <t>ELETRODUTO DE PVC RIGIDO ROSCAVEL DE 1 ", SEM LUVA</t>
  </si>
  <si>
    <t>FIO DE COBRE, SOLIDO, CLASSE 1, ISOLACAO EM PVC/A, ANTICHAMA BWF-B, 450/750V, SECAO NOMINAL 10 MM2</t>
  </si>
  <si>
    <t>FITA ACO INOX PARA CINTAR POSTE, L = 19 MM, E = 0,5 MM (ROLO DE 30M)</t>
  </si>
  <si>
    <t>LUVA EM PVC RIGIDO ROSCAVEL, DE 1", PARA ELETRODUTO</t>
  </si>
  <si>
    <t>POSTE ROLICO DE MADEIRA TRATADA, D = 20 A 25 CM, H = 12,00 M, EM EUCALIPTO OU EQUIVALENTE DA REGIAO</t>
  </si>
  <si>
    <t>PARAFUSO DE FERRO POLIDO, SEXTAVADO, COM ROSCA PARCIAL, DIAMETRO 5/8", COMPRIMENTO 6", COM PORCA E ARRUELA DE PRESSAO MEDIA</t>
  </si>
  <si>
    <t>ENCANADOR OU BOMBEIRO HIDRÁULICO COM ENCARGOS COMPLEMENTARES</t>
  </si>
  <si>
    <t>AUXILIAR DE ENCANADOR OU BOMBEIRO HIDRÁULICO COM ENCARGOS COMPLEMENTARES</t>
  </si>
  <si>
    <t>COLAR TOMADA PVC, COM TRAVAS, SAIDA COM ROSCA, DE 50 MM X 1/2" OU 50 MM X 3/4", PARA LIGACAO PREDIAL DE AGUA</t>
  </si>
  <si>
    <t>FITA VEDA ROSCA EM ROLOS DE 18 MM X 50 M (L X C)</t>
  </si>
  <si>
    <t>LUVA DE REDUCAO ROSCAVEL, PVC, 1" X 3/4", PARA AGUA FRIA PREDIAL</t>
  </si>
  <si>
    <t>REGISTRO DE ESFERA PVC, COM CABECA QUADRADA, COM ROSCA EXTERNA, 1/2"</t>
  </si>
  <si>
    <t>ADESIVO PLASTICO PARA PVC, FRASCO COM 850 GR</t>
  </si>
  <si>
    <t>KIT CAVALETE, PVC, COM REGISTRO, PARA HIDROMETRO, BITOLAS 1/2" OU 3/4" - COMPLETO</t>
  </si>
  <si>
    <t>SOLUCAO LIMPADORA PARA PVC, FRASCO COM 1000 CM3</t>
  </si>
  <si>
    <t>HIDROMETRO UNIJATO, VAZAO MAXIMA DE 3,0 M3/H, DE 1/2"</t>
  </si>
  <si>
    <t>PLANILHA DE BDI PARA OBRAS E SERVIÇOS DE ENGENHARIA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</si>
  <si>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</si>
  <si>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</si>
  <si>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</si>
  <si>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</si>
  <si>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</si>
  <si>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</si>
  <si>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</si>
  <si>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COFINS, e ISS)</t>
  </si>
  <si>
    <t xml:space="preserve">Impostos </t>
  </si>
  <si>
    <t>ISS</t>
  </si>
  <si>
    <t>PIS</t>
  </si>
  <si>
    <t>COFINS</t>
  </si>
  <si>
    <t>CPRB</t>
  </si>
  <si>
    <t>Total Impostos =</t>
  </si>
  <si>
    <t>Fórmula para o cálculo de BDI</t>
  </si>
  <si>
    <r>
      <rPr>
        <sz val="8.5"/>
        <rFont val="Cambria"/>
        <family val="1"/>
        <scheme val="major"/>
      </rPr>
      <t>BDI CALCULADO DE ACORDO COM AS RECOMENDAÇÕES DO TRIBUNAL DE CONTAS DA UNIÃO FONTE:
- Acórdão Nº 2622/2013-P.</t>
    </r>
  </si>
  <si>
    <t>COMP.06</t>
  </si>
  <si>
    <t>COMP.07</t>
  </si>
  <si>
    <t>COMP.08</t>
  </si>
  <si>
    <t>101161</t>
  </si>
  <si>
    <t>ALVENARIA DE VEDAÇÃO COM ELEMENTO VAZADO DE CONCRETO (COBOGÓ) DE 7X50X50CM E ARGAMASSA DE ASSENTAMENTO COM PREPARO EM BETONEIRA. AF_05/2020</t>
  </si>
  <si>
    <t>11.3</t>
  </si>
  <si>
    <t>11.4</t>
  </si>
  <si>
    <t>11.5</t>
  </si>
  <si>
    <t>11.6</t>
  </si>
  <si>
    <t>152,00m + 72,00m + 140,00m</t>
  </si>
  <si>
    <t>QUADRA DE ESPORTE - PISO/PINTURA/ALAMBRADO/EQUPAMENTO.</t>
  </si>
  <si>
    <t>wc femino</t>
  </si>
  <si>
    <t>administração</t>
  </si>
  <si>
    <t>hall de entrada</t>
  </si>
  <si>
    <t>bar</t>
  </si>
  <si>
    <t>wc masculino</t>
  </si>
  <si>
    <t>vest.feminino</t>
  </si>
  <si>
    <t xml:space="preserve"> camarin</t>
  </si>
  <si>
    <t>vest.masculino</t>
  </si>
  <si>
    <t>5.4</t>
  </si>
  <si>
    <t>5.5</t>
  </si>
  <si>
    <t>REVESTIMENTO CERÂMICO PARA PISO COM PLACAS TIPO ESMALTADA EXTRA DE DIMENSÕES 45X45 CM APLICADA EM AMBIENTES DE ÁREA MAIOR QUE 10 M2. AF_06/2014</t>
  </si>
  <si>
    <t>8,00 unid</t>
  </si>
  <si>
    <t>CABO DE COBRE FLEXÍVEL ISOLADO ANTI-CHAMA 750V #2,5mm²</t>
  </si>
  <si>
    <t>m</t>
  </si>
  <si>
    <t>CABO DE COBRE FLEXÍVEL ISOLADO ANTI-CHAMA 750V #4,0mm²</t>
  </si>
  <si>
    <t>CABO DE COBRE FLEXÍVEL ISOLADO ANTI-CHAMA 750V #6,0mm²</t>
  </si>
  <si>
    <t>CABO DE COBRE FLEXÍVEL ISOLADO, 10 MM², ANTI-CHAMA 0,6/1,0 KV, PARA DISTRIBUIÇÃO - FORNECIMENTO E INSTALAÇÃO</t>
  </si>
  <si>
    <t>CABO DE COBRE FLEXÍVEL ISOLADO, 16 MM², ANTI-CHAMA 0,6/1,0 KV, PARA DISTRIBUIÇÃO - FORNECIMENTO E INSTALAÇÃO</t>
  </si>
  <si>
    <t xml:space="preserve"> LUMINÁRIA TIPO CALHA, DE SOBREPOR, COM 2 LÂMPADAS TUBULARES FLUORESCENTES DE 18 W</t>
  </si>
  <si>
    <t xml:space="preserve"> LUMINÁRIA TIPO CALHA, DE SOBREPOR, COM 2 LÂMPADAS TUBULARES FLUORESCENTES DE 36 W</t>
  </si>
  <si>
    <t>Projetor LED Essential Ref. BVP091 LED200 Fab. PHILIPS</t>
  </si>
  <si>
    <t>INTERRUPTOR SIMPLES (1 MÓDULO), 10A/250V, INCLUINDO SUPORTE E PLACA, FORNECIMENTO E INSTALAÇÃO</t>
  </si>
  <si>
    <t>INTERRUPTOR SIMPLES (2 MÓDULOS), 10A/250V, INCLUINDO SUPORTE E PLACA, FORNECIMENTO E INSTALAÇÃO</t>
  </si>
  <si>
    <t xml:space="preserve"> TOMADA BAIXA DE EMBUTIR (2 MÓDULOS), 2P+T 10 A, INCLUINDO SUPORTE E PLACA</t>
  </si>
  <si>
    <t>TOMADA MÉDIA DE EMBUTIR (2 MÓDULOS), 2P+T 20 A, INCLUINDO SUPORTE E PLACA</t>
  </si>
  <si>
    <t xml:space="preserve"> TOMADA ALTA DE EMBUTIR (1 MÓDULO), 2P+T 10 A, INCLUINDO SUPORTE E PLACA</t>
  </si>
  <si>
    <t xml:space="preserve">PERFILADO PERFURADO CHAPA 18 DIM. 38x38x6000mm </t>
  </si>
  <si>
    <t xml:space="preserve">CAIXA OCTOGONAL 4"x4" PVC INSTALADO NA LAJE </t>
  </si>
  <si>
    <t>CAIXA RETANGULAR 4"x2" MÉDIA (1,30 DO PISO) PVC</t>
  </si>
  <si>
    <t>CAIXA RETANGULAR 4"x2" BAIXA (0,30 DO PISO) PVC</t>
  </si>
  <si>
    <t xml:space="preserve"> CAIXA RETANGULAR 4" X 2" ALTA (2,00 M DO PISO), PVC, INSTALADA EM PAREDE</t>
  </si>
  <si>
    <t xml:space="preserve"> ELETRODUTO FLEXÍVEL CORRUGADO, PVC, DN 25 MM (3/4"), PARA CIRCUITOS TERMINAIS INSTALADO EM PAREDE</t>
  </si>
  <si>
    <t>ELETRODUTO RÍGIDO ROSCÁVEL, PVC, DN 32 MM (1"), PARA CIRCUITOS TERMINAIS INSTALADO EM FORRO</t>
  </si>
  <si>
    <t xml:space="preserve"> ELETRODUTO RÍGIDO ROSCÁVEL, PVC, DN 50 MM (1.1/2") - FORNECIMENTO E INSTALAÇÃO</t>
  </si>
  <si>
    <t xml:space="preserve"> ELETRODUTO RÍGIDO ROSCÁVEL, PVC, DN 60 MM (2") - FORNECIMENTO E INSTALAÇÃO</t>
  </si>
  <si>
    <t>LUVA PARA ELETRODUTO, PVC, ROSCÁVEL, DN 25 MM (3/4"), PARA CIRCUITOS TERMINAIS INSTALADO EM FORRO</t>
  </si>
  <si>
    <t xml:space="preserve"> LUVA PARA ELETRODUTO, PVC, ROSCÁVEL, DN 32 MM (1"), PARA CIRCUITOS TERMINAIS</t>
  </si>
  <si>
    <t>LUVA PARA ELETRODUTO, PVC, ROSCÁVEL, DN 50 MM (1.1/2") - FORNECIMENTO E INSTALAÇÃO</t>
  </si>
  <si>
    <t>LUVA PARA ELETRODUTO, PVC, ROSCÁVEL, DN 60 MM (2") - FORNECIMENTO E INSTALAÇÃO</t>
  </si>
  <si>
    <t>CURVA 90 GRAUS PARA ELETRODUTO, PVC, ROSCÁVEL, DN 25 MM (3/4"), PARA CIRCUITOS TERMINAIS, INSTALADA EM FORRO</t>
  </si>
  <si>
    <t>CURVA 90 GRAUS PARA ELETRODUTO, PVC, ROSCÁVEL, DN 32 MM (1"), PARA CIRCUITOS TERMINAIS, INSTALADA EM FORRO</t>
  </si>
  <si>
    <t>CURVA 90 GRAUS PARA ELETRODUTO, PVC, ROSCÁVEL, DN 50 MM (1.1/2") - FORNECIMENTO E INSTALAÇÃO</t>
  </si>
  <si>
    <t>CURVA 90 GRAUS PARA ELETRODUTO, PVC, ROSCÁVEL, DN 60 MM (2") - FORNECIMENTO E INSTALAÇÃO</t>
  </si>
  <si>
    <t>HASTE DE ATERRAMENTO 3/4" PARA SPDA COPPERWELD ALTA CAMADA</t>
  </si>
  <si>
    <t>CORDOALHA DE COBRE NU 35 MM², NÃO ENTERRADA, COM ISOLADOR</t>
  </si>
  <si>
    <t>CORDOALHA DE COBRE NU 50 MM², ENTERRADA, SEM ISOLADOR</t>
  </si>
  <si>
    <t>SUPORTE ISOLADOR PARA CORDOALHA DE COBRE</t>
  </si>
  <si>
    <t xml:space="preserve"> CAIXA ENTERRADA ELÉTRICA RETANGULAR, EM CONCRETO PRÉ-MOLDADO, FUNDO COM BRITA, DIMENSÕES INTERNAS: 0,3X0,3X0,3 M</t>
  </si>
  <si>
    <t>DISJUNTOR MONOPOLAR TIPO DIN, CORRENTE NOMINAL DE 10A - FORNECIMENTO E INSTALAÇÃO</t>
  </si>
  <si>
    <t>DISJUNTOR MONOPOLAR TIPO DIN, CORRENTE NOMINAL DE 16A - FORNECIMENTO E INSTALAÇÃO</t>
  </si>
  <si>
    <t>DISJUNTOR MONOPOLAR TIPO DIN, CORRENTE NOMINAL DE 20A - FORNECIMENTO E INSTALAÇÃO</t>
  </si>
  <si>
    <t>DISJUNTOR MONOPOLAR TIPO DIN, CORRENTE NOMINAL DE 25A - FORNECIMENTO E INSTALAÇÃO</t>
  </si>
  <si>
    <t>DISJUNTOR BIPOLAR TIPO DIN, CORRENTE NOMINAL DE 20A - FORNECIMENTO E INSTALAÇÃO</t>
  </si>
  <si>
    <t>DISJUNTOR BIPOLAR TIPO DIN, CORRENTE NOMINAL DE 25A - FORNECIMENTO E INSTALAÇÃO</t>
  </si>
  <si>
    <t>DISJUNTOR BIPOLAR TIPO DIN, CORRENTE NOMINAL DE 32A - FORNECIMENTO E INSTALAÇÃO</t>
  </si>
  <si>
    <t>DISJUNTOR TRIPOLAR TIPO DIN, CORRENTE NOMINAL DE 40A - FORNECIMENTO E INSTALAÇÃO</t>
  </si>
  <si>
    <t>DISJUNTOR TRIPOLAR TIPO DIN, CORRENTE NOMINAL DE 63A - FORNECIMENTO E INSTALAÇÃO</t>
  </si>
  <si>
    <t>DISJUNTOR TRIPOLAR TIPO DIN, CORRENTE NOMINAL DE 70A - FORNECIMENTO E INSTALAÇÃO</t>
  </si>
  <si>
    <t>QUADRO DE DISTRIBUIÇÃO DE ENERGIA EM CHAPA DE AÇO GALVANIZADO, DE EMBUTIR, COM BARRAMENTO TRIFÁSICO, PARA 12 DISJUNTORES DIN 100A - FORNECIMENTO E INSTALAÇÃO</t>
  </si>
  <si>
    <t>QGBT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</si>
  <si>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</si>
  <si>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</si>
  <si>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</si>
  <si>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</si>
  <si>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</si>
  <si>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</si>
  <si>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</si>
  <si>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</si>
  <si>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</si>
  <si>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</si>
  <si>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</si>
  <si>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</si>
  <si>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</si>
  <si>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</si>
  <si>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</si>
  <si>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</si>
  <si>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</si>
  <si>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</si>
  <si>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</si>
  <si>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</si>
  <si>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</si>
  <si>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</si>
  <si>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</si>
  <si>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</si>
  <si>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</si>
  <si>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</si>
  <si>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</si>
  <si>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</si>
  <si>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</si>
  <si>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</si>
  <si>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</si>
  <si>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</si>
  <si>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</si>
  <si>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</si>
  <si>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</si>
  <si>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</si>
  <si>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</si>
  <si>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</si>
  <si>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</si>
  <si>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</si>
  <si>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</si>
  <si>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</si>
  <si>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</si>
  <si>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comp</t>
  </si>
  <si>
    <t>93014</t>
  </si>
  <si>
    <t>EXTINTOR PORTÁTIL DE PÓ TIPO ABC 6 KG 3A:40B:C</t>
  </si>
  <si>
    <t>PLACA: PROIBIDO FUMAR - (P1)</t>
  </si>
  <si>
    <t>PLACA: SAÍDA DE EMERGÊNCIA - SEGUE (S2a)</t>
  </si>
  <si>
    <t>PLACA: SAÍDA DE EMERGÊNCIA - SEGUE (S2b)</t>
  </si>
  <si>
    <t>PLACA: SAÍDA DE EMERGÊNCIA - (S12)</t>
  </si>
  <si>
    <t>PLACA: EXTINTOR DE INCÊNDIO (23)</t>
  </si>
  <si>
    <t>LUMINÁRIA DE EMERGÊNCIA TIPO AUTÔNOMO C/ LÂMPADA DE LED 120min</t>
  </si>
  <si>
    <t>10.0</t>
  </si>
  <si>
    <t>30,00m</t>
  </si>
  <si>
    <t>111,00m</t>
  </si>
  <si>
    <t>7,00 unid</t>
  </si>
  <si>
    <t>4,00 unid</t>
  </si>
  <si>
    <t>9,00 unid</t>
  </si>
  <si>
    <t>21,00 unid</t>
  </si>
  <si>
    <t>3,00 unid</t>
  </si>
  <si>
    <t>13,00 unid</t>
  </si>
  <si>
    <t>10,00 unid</t>
  </si>
  <si>
    <t>11,00 unid</t>
  </si>
  <si>
    <t>15,00 unid</t>
  </si>
  <si>
    <t>5,00 unid</t>
  </si>
  <si>
    <t>14,00 unid</t>
  </si>
  <si>
    <t>24,00 unid</t>
  </si>
  <si>
    <t>12,00 unid</t>
  </si>
  <si>
    <t>28,00 unid</t>
  </si>
  <si>
    <t>38,00 unid</t>
  </si>
  <si>
    <t>40 unid</t>
  </si>
  <si>
    <t>120,00 m</t>
  </si>
  <si>
    <t>1.100,00m</t>
  </si>
  <si>
    <t>410,00m</t>
  </si>
  <si>
    <t>50,00m</t>
  </si>
  <si>
    <t>480,00m</t>
  </si>
  <si>
    <t>2,00 unid</t>
  </si>
  <si>
    <t>23,00 unid</t>
  </si>
  <si>
    <t>20,00 unid</t>
  </si>
  <si>
    <t>115,00 m</t>
  </si>
  <si>
    <t>16,00 unid</t>
  </si>
  <si>
    <t>100,00 m</t>
  </si>
  <si>
    <t>50,00 m</t>
  </si>
  <si>
    <t>6,00 m</t>
  </si>
  <si>
    <t>12,00 m</t>
  </si>
  <si>
    <t>54,00 unid</t>
  </si>
  <si>
    <t>27,00 unid</t>
  </si>
  <si>
    <t>6,00 unid</t>
  </si>
  <si>
    <t>320,00 m</t>
  </si>
  <si>
    <t>165,00 m</t>
  </si>
  <si>
    <t>50,00 unid</t>
  </si>
  <si>
    <t>9,00 unud</t>
  </si>
  <si>
    <t>INSTALAÇÕES ELETRICAS / SPDA</t>
  </si>
  <si>
    <t>9.0</t>
  </si>
  <si>
    <t>9.6</t>
  </si>
  <si>
    <t>9.7</t>
  </si>
  <si>
    <t>parede lateral</t>
  </si>
  <si>
    <t>quant</t>
  </si>
  <si>
    <t>parede superior entrada</t>
  </si>
  <si>
    <t>parede superior fundo</t>
  </si>
  <si>
    <t>wc feminino</t>
  </si>
  <si>
    <t>parede da frente laterais</t>
  </si>
  <si>
    <t>camarim</t>
  </si>
  <si>
    <t>wc camarim</t>
  </si>
  <si>
    <t>vestiario feminino</t>
  </si>
  <si>
    <t>vestiario masculino</t>
  </si>
  <si>
    <t>parede da fundo laterais inferior</t>
  </si>
  <si>
    <t>palco</t>
  </si>
  <si>
    <t>divisoria wc/vestiario</t>
  </si>
  <si>
    <t>subtotal do item</t>
  </si>
  <si>
    <t>desconto de portas/janelas</t>
  </si>
  <si>
    <t>portas wc/vest</t>
  </si>
  <si>
    <t>janelas</t>
  </si>
  <si>
    <t>portão</t>
  </si>
  <si>
    <t>total geral</t>
  </si>
  <si>
    <t>subtotal geral</t>
  </si>
  <si>
    <t>portas adm/cam</t>
  </si>
  <si>
    <t>porta bar</t>
  </si>
  <si>
    <t xml:space="preserve">total do item </t>
  </si>
  <si>
    <t>100701</t>
  </si>
  <si>
    <t>PORTA DE FERRO, DE ABRIR, TIPO GRADE COM CHAPA, COM GUARNIÇÕES. AF_12/2019</t>
  </si>
  <si>
    <t>12.3</t>
  </si>
  <si>
    <t>PLANILHA ORÇAMENTÁRIA</t>
  </si>
  <si>
    <t>OBRA: CONSTRUÇÃO DO GINÁSIO POLIESPORTIVO</t>
  </si>
  <si>
    <t>4.5</t>
  </si>
  <si>
    <t>4.8</t>
  </si>
  <si>
    <t>4.9</t>
  </si>
  <si>
    <t>1.0</t>
  </si>
  <si>
    <t>2.0</t>
  </si>
  <si>
    <t>3.0</t>
  </si>
  <si>
    <t>4.0</t>
  </si>
  <si>
    <t>5.0</t>
  </si>
  <si>
    <t>6.0</t>
  </si>
  <si>
    <t>7.0</t>
  </si>
  <si>
    <t>8.0</t>
  </si>
  <si>
    <t>11.0</t>
  </si>
  <si>
    <t>12.0</t>
  </si>
  <si>
    <t>LIMPEZA FINAL DA OBRA</t>
  </si>
  <si>
    <t>LIMPEZA GERAL E ENTREGA DA OBRA</t>
  </si>
  <si>
    <t>PREVENÇÃO A INCÊNDIO</t>
  </si>
  <si>
    <t>100866</t>
  </si>
  <si>
    <t>BARRA DE APOIO RETA, EM ACO INOX POLIDO, COMPRIMENTO 60CM, FIXADA NA PAREDE - FORNECIMENTO E INSTALAÇÃO. AF_01/2020</t>
  </si>
  <si>
    <t>7.1.30</t>
  </si>
  <si>
    <t>ORÇAMENTO RESUMIDO</t>
  </si>
  <si>
    <t>TOTAL</t>
  </si>
  <si>
    <t>PESO (%)</t>
  </si>
  <si>
    <t>Total Geral</t>
  </si>
  <si>
    <t>13.0</t>
  </si>
  <si>
    <t>PINTURA</t>
  </si>
  <si>
    <t>88489</t>
  </si>
  <si>
    <t>APLICAÇÃO MANUAL DE PINTURA COM TINTA LÁTEX ACRÍLICA EM PAREDES, DUAS DEMÃOS. AF_06/2014</t>
  </si>
  <si>
    <t>14.0</t>
  </si>
  <si>
    <t>13.1</t>
  </si>
  <si>
    <t>13.2</t>
  </si>
  <si>
    <t>13.3</t>
  </si>
  <si>
    <t>14.1</t>
  </si>
  <si>
    <t>CRONOGRAMA FÍSICO FINANCEIRO</t>
  </si>
  <si>
    <t>DESCRIÇÃO DE SERVIÇOS</t>
  </si>
  <si>
    <t>PESO%</t>
  </si>
  <si>
    <t>VALOR DO SERVIÇO</t>
  </si>
  <si>
    <t>30 DIAS</t>
  </si>
  <si>
    <t>60 DIAS</t>
  </si>
  <si>
    <t>90 DIAS</t>
  </si>
  <si>
    <t>120 DIAS</t>
  </si>
  <si>
    <t>150 DIAS</t>
  </si>
  <si>
    <t>180 DIAS</t>
  </si>
  <si>
    <t xml:space="preserve"> 1 </t>
  </si>
  <si>
    <t xml:space="preserve"> 2 </t>
  </si>
  <si>
    <t xml:space="preserve"> 3 </t>
  </si>
  <si>
    <t xml:space="preserve"> 4 </t>
  </si>
  <si>
    <t xml:space="preserve"> 5 </t>
  </si>
  <si>
    <t>SOMA</t>
  </si>
  <si>
    <t>PORCENTAGEM</t>
  </si>
  <si>
    <t>CUSTO</t>
  </si>
  <si>
    <t>PORCENTAGEM ACUMULADO</t>
  </si>
  <si>
    <t>CUSTO ACUMULADO</t>
  </si>
  <si>
    <t>PRAZO DE EXECUÇÃO: 180 DIAS</t>
  </si>
  <si>
    <t>LOCAL: RODOVIA PA 431, S/N - MOJUI DOS CAMPOS/PA - CEP: 68.129-000</t>
  </si>
  <si>
    <t>PREFEITURA MUNICIPAL DE MOJUÍ DOS CAMPOS</t>
  </si>
  <si>
    <t>CNPJ: 17.349.848/0001-23</t>
  </si>
  <si>
    <t>RUA ESTRADA DE RODAGEM, Nº10 - CEP: 68.129-000</t>
  </si>
  <si>
    <t>1,00 CJ</t>
  </si>
  <si>
    <t>180,00m x 0,788kg/m</t>
  </si>
  <si>
    <t>280,00m x 0,222kg/m</t>
  </si>
  <si>
    <t>403,00m x 1,551kg/m</t>
  </si>
  <si>
    <t>18,75m² x 49,44kg/m²</t>
  </si>
  <si>
    <t>7,45m x 74,825kg/m²</t>
  </si>
  <si>
    <t>mesa</t>
  </si>
  <si>
    <t>cobogo</t>
  </si>
  <si>
    <t>94559</t>
  </si>
  <si>
    <t>JANELA DE AÇO TIPO BASCULANTE PARA VIDROS, COM BATENTE, FERRAGENS E PINTURA ANTICORROSIVA. EXCLUSIVE VIDROS, ACABAMENTO, ALIZAR E CONTRAMARCO. FORNECIMENTO E INSTALAÇÃO. AF_12/2019</t>
  </si>
  <si>
    <t>96995</t>
  </si>
  <si>
    <t>REATERRO MANUAL APILOADO COM SOQUETE. AF_10/2017</t>
  </si>
  <si>
    <t>21127</t>
  </si>
  <si>
    <t>FITA ISOLANTE ADESIVA ANTICHAMA, USO ATE 750 V, EM ROLO DE 19 MM X 5 M</t>
  </si>
  <si>
    <t>88247</t>
  </si>
  <si>
    <t>88264</t>
  </si>
  <si>
    <t>0,0420000</t>
  </si>
  <si>
    <t>0,5888000</t>
  </si>
  <si>
    <t>1574</t>
  </si>
  <si>
    <t>TERMINAL A COMPRESSAO EM COBRE ESTANHADO PARA CABO 10 MM2, 1 FURO E 1 COMPRESSAO, PARA PARAFUSO DE FIXACAO M6</t>
  </si>
  <si>
    <t>3,0000000</t>
  </si>
  <si>
    <t>0,4057000</t>
  </si>
  <si>
    <t>DISJUNTOR TIPO DIN/IEC, TRIPOLAR DE 63 A</t>
  </si>
  <si>
    <t>DISJUNTOR TIPO NEMA, TRIPOLAR 60 ATE 100 A, TENSAO MAXIMA DE 415 V</t>
  </si>
  <si>
    <t>PLACA DE SINALIZACAO DE SEGURANCA CONTRA INCENDIO, FOTOLUMINESCENTE, RETANGULAR, *12 X 40* CM, EM PVC *2* MM ANTI-CHAMAS (SIMBOLOS, CORES E PICTOGRAMAS CONFORME NBR 13434)</t>
  </si>
  <si>
    <t>PLACA DE SINALIZACAO DE SEGURANCA CONTRA INCENDIO - ALERTA, TRIANGULAR, BASE DE *30* CM, EM PVC *2* MM ANTI-CHAMAS (SIMBOLOS, CORES E PICTOGRAMAS CONFORME NBR 13434)</t>
  </si>
  <si>
    <t>PLACA DE SINALIZACAO DE SEGURANCA CONTRA INCENDIO, FOTOLUMINESCENTE, QUADRADA, *20 X 20* CM, EM PVC *2* MM ANTI-CHAMAS (SIMBOLOS, CORES E PICTOGRAMAS CONFORME NBR 13434)</t>
  </si>
  <si>
    <t>ACIDO MURIATICO, DILUICAO 10% A 12% PARA USO EM LIMPEZA</t>
  </si>
  <si>
    <t xml:space="preserve">L     </t>
  </si>
  <si>
    <t>(50,37m x 2)+(31,85n x 2)</t>
  </si>
  <si>
    <t>3.10</t>
  </si>
  <si>
    <t>ARMAÇÃO DE PILAR OU VIGA DE UMA ESTRUTURA CONVENCIONAL DE CONCRETO ARMADO EM UMA EDIFICAÇÃO TÉRREA OU SOBRADO UTILIZANDO AÇO CA-50 DE 8,0 MM - MONTAGEM. AF_12/2015</t>
  </si>
  <si>
    <t>V(1....26)</t>
  </si>
  <si>
    <t>comprim</t>
  </si>
  <si>
    <t>747,84kg</t>
  </si>
  <si>
    <t>387,41kg</t>
  </si>
  <si>
    <t>931,86kg</t>
  </si>
  <si>
    <t>DATA: 10/08/2021</t>
  </si>
  <si>
    <t>102362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</si>
  <si>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</si>
  <si>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102494</t>
  </si>
  <si>
    <t>PINTURA DE PISO COM TINTA EPÓXI, APLICAÇÃO MANUAL, 2 DEMÃOS, INCLUSO PRIMER EPÓXI. AF_05/2021</t>
  </si>
  <si>
    <t>102506</t>
  </si>
  <si>
    <t>PINTURA DE DEMARCAÇÃO DE QUADRA POLIESPORTIVA COM TINTA EPÓXI, E = 5 CM, APLICAÇÃO MANUAL. AF_05/2021</t>
  </si>
  <si>
    <t>102623</t>
  </si>
  <si>
    <t>CAIXA D´ÁGUA EM POLIETILENO, 1000 LITROS (INCLUSOS TUBOS, CONEXÕES E TORNEIRA DE BÓIA) - FORNECIMENTO E INSTALAÇÃO. AF_06/2021</t>
  </si>
  <si>
    <t>Cotação</t>
  </si>
  <si>
    <t>Projetor LED Essential Ref. Flood 6500k Fab. PHILIPS Potência 50 W</t>
  </si>
  <si>
    <t>FIXAÇÃO DE TUBOS HORIZONTAIS DE PVC, CPVC
OU COBRE DIÂMETROS MENORES OU IGUAIS A 40
MM OU ELETROCALHAS ATÉ 150MM DE LARGURA,
COM ABRAÇADEIRA METÁLICA RÍGIDA TIPO D 1/2”,
FIXADA DIRETAMENTE NA LAJE. AF_05/2015</t>
  </si>
  <si>
    <t>DISPOSITIVO DIFERENCIAL RESIDUAL 2P-40A 30MA</t>
  </si>
  <si>
    <t>DISPOSITIVO DIFERENCIAL RESIDUAL 4P-40A 30MA</t>
  </si>
  <si>
    <t>DISPOSITIVO DIFERENCIAL RESIDUAL 4P-63A 30MA</t>
  </si>
  <si>
    <t>8.50</t>
  </si>
  <si>
    <t>8.51</t>
  </si>
  <si>
    <t>TERMINAL A COMPRESSAO EM COBRE ESTANHADO PARA CABO 16 MM2, 1 FURO E 1 COMPRESSAO, PARA PARAFUSO DE FIXACAO M6</t>
  </si>
  <si>
    <t>8.52</t>
  </si>
  <si>
    <t>DISPOSITIVO ANTI SURTO DPS 175V 20KA</t>
  </si>
  <si>
    <t>CONECTOR PARA SPDA - FORNECIMENTO E INSTALAÇÃO. AF_12/2017</t>
  </si>
  <si>
    <t>8.53</t>
  </si>
  <si>
    <t>SPLIT-BOLT EM LATÃO ESTANHADO COM FURO VERTICAL Ø10MM – PARA CABOS DE 16 A 70MM²</t>
  </si>
  <si>
    <t>GRAMPO TIPO X</t>
  </si>
  <si>
    <t>8.54</t>
  </si>
  <si>
    <t>GRAMPO TIPO X PARA SPDA</t>
  </si>
  <si>
    <t>8.55</t>
  </si>
  <si>
    <t>MINICAPTOR EM AÇO GALVANIZADO</t>
  </si>
  <si>
    <t>8.56</t>
  </si>
  <si>
    <t>SOLDA EXOTÉRMICA PARA SPDA - FORNECIMENTO E INSTALAÇÃO. AF_12/2017</t>
  </si>
  <si>
    <t>PÓ EXOTÉRMICO IGNIÇÃO, INCLUI PALITO – N° 150</t>
  </si>
  <si>
    <t>8.57</t>
  </si>
  <si>
    <t>PRESILHA EM LATÃO DE 1 FURO PARA CABO 35mm²</t>
  </si>
  <si>
    <t>8.58</t>
  </si>
  <si>
    <t>CONECTOR GRAMPO CABO-HASTE EM BRONZE 16-70mm²</t>
  </si>
  <si>
    <t>CAIXA DE EQUALIZAÇÃO BEP DIM. 0,40X0,40m</t>
  </si>
  <si>
    <t>8.59</t>
  </si>
  <si>
    <t>(40,37+25,70) - (5,00+44,15+1,88)</t>
  </si>
  <si>
    <t>7.2.14</t>
  </si>
  <si>
    <t>95953</t>
  </si>
  <si>
    <t>(COMPOSIÇÃO REPRESENTATIVA) EXECUÇÃO DE ESTRUTURAS DE CONCRETO ARMADO, PARA EDIFICAÇÃO HABITACIONAL UNIFAMILIAR COM DOIS PAVIMENTOS (CASA ISOLADA), FCK = 25 MPA. AF_01/2017</t>
  </si>
  <si>
    <t>Escada tipo marinheiro s/ proteção</t>
  </si>
  <si>
    <t>cotação</t>
  </si>
  <si>
    <t>TORRE EM CONC.ARMADO P/ CX.D'AGUA H=6,0M-BASE 2.00X2,00M</t>
  </si>
  <si>
    <t>ALVENARIA DE VEDAÇÃO DE BLOCOS CERÂMICOS FURADOS NA VERTICAL DE 9X19X39 CM (ESPESSURA 9 CM) E ARGAMASSA DE ASSENTAMENTO COM PREPARO MANUAL</t>
  </si>
  <si>
    <t>CONCRETAGEM DE VIGAS E LAJES, FCK=25 MPA, PARA QUALQUER TIPO DE LAJE COM BALDES EM EDIFICAÇÃO TÉRREA - LANÇAMENTO, ADENSAMENTO E ACABAMENTO</t>
  </si>
  <si>
    <t>BDI=28,82%</t>
  </si>
  <si>
    <t>BDI=</t>
  </si>
  <si>
    <t>RUA ESTRADA DE RODAGEM, S/Nº, ESPERANÇA - CEP: 68.129-000</t>
  </si>
  <si>
    <t>altura (Viga +10cm)</t>
  </si>
  <si>
    <t>V1-V3-V13-V15-V16-V17-V21-V25-V28</t>
  </si>
  <si>
    <t>V4-V6-V7-V8-V9-V11-V12-V23-V26-V27-V29-V30-V31-V32</t>
  </si>
  <si>
    <t>V(5,10,14,18,19,20)</t>
  </si>
  <si>
    <t>V(22,24)</t>
  </si>
  <si>
    <t>bloco (0,56X0,56)</t>
  </si>
  <si>
    <t>bloco (0,50X0,50)</t>
  </si>
  <si>
    <t>V(1,2,3,4,5,6,7,8,9,10,11,12,13)</t>
  </si>
  <si>
    <t>V(14,15,16,17,18,19)</t>
  </si>
  <si>
    <t>V(20,21,22,23,24,25,26,27,28,29,30,31,32)</t>
  </si>
  <si>
    <t>53,5+239,6+38,3+31+94,1+121,7+82,7</t>
  </si>
  <si>
    <t>ARMAÇÃO DE BLOCO, VIGA BALDRAME OU SAPATA UTILIZANDO AÇO CA-50 DE 6,3 MM - MONTAGEM. AF_06/2017</t>
  </si>
  <si>
    <t>2.13</t>
  </si>
  <si>
    <t>2.14</t>
  </si>
  <si>
    <t>2.15</t>
  </si>
  <si>
    <t>ARMAÇÃO DE BLOCO, VIGA BALDRAME OU SAPATA UTILIZANDO AÇO CA-50 DE 12,5 MM - MONTAGEM. AF_06/2017</t>
  </si>
  <si>
    <t>ARMAÇÃO DE BLOCO, VIGA BALDRAME OU SAPATA UTILIZANDO AÇO CA-50 DE 16 MM - MONTAGEM. AF_06/2017</t>
  </si>
  <si>
    <t>53+140,2+227,9+314,8+195,3</t>
  </si>
  <si>
    <t>401,7+284+108,5+8,5+44,9</t>
  </si>
  <si>
    <t>135,9+21,1</t>
  </si>
  <si>
    <t>5,47+4,01</t>
  </si>
  <si>
    <t>2,74+9,89+5,90+8,15+5</t>
  </si>
  <si>
    <t>161,36+10,54+172,48</t>
  </si>
  <si>
    <t>129,53+116,23+136,98</t>
  </si>
  <si>
    <t>PILAR (211,7+14,7+273,5) + VIGA (94,7+102,2+105,6)</t>
  </si>
  <si>
    <t>ARMAÇÃO DE PILAR OU VIGA DE UMA ESTRUTURA CONVENCIONAL DE CONCRETO ARMADO EM UMA EDIFICAÇÃO TÉRREA OU SOBRADO UTILIZANDO AÇO CA-50 DE 6,3 MM - MONTAGEM</t>
  </si>
  <si>
    <t>3.11</t>
  </si>
  <si>
    <t>3.12</t>
  </si>
  <si>
    <t>ARMAÇÃO DE PILAR OU VIGA DE UMA ESTRUTURA CONVENCIONAL DE CONCRETO ARMADO EM UMA EDIFICAÇÃO TÉRREA OU SOBRADO UTILIZANDO AÇO CA-50 DE 16,0 MM - MONTAGEM</t>
  </si>
  <si>
    <t>VIGA (0,8+1,5+10,8)</t>
  </si>
  <si>
    <t>PILAR (446,9+27,3+579,6) VIGA (55,5+40,2)</t>
  </si>
  <si>
    <t>PILAR (232,7+17) VIGA (27,7)</t>
  </si>
  <si>
    <t>VIGA (232,5+238,6+279,3)</t>
  </si>
  <si>
    <t>PILAR (164,2)</t>
  </si>
  <si>
    <t>CONCRETO FCK = 30MPA, TRAÇO 1:2,1:2,5 (EM MASSA SECA DE CIMENTO/ AREIA MÉDIA/ BRITA 1) - PREPARO MECÂNICO COM BETONEIRA 400 L</t>
  </si>
  <si>
    <t>PILARES (11,05+0,73+12,08) VIGA (7,42+6,62+7,96) LAJE (2,98)</t>
  </si>
  <si>
    <t>CONTRAVENTAMENTO DE TESOURA EM AÇO 12,5 MM, ABAS IGUAIS, COM CONEXÕES SOLDADAS, INCLUSOS MÃO DE OBRA, TRANSPORTE E IÇAMENTO UTILIZANDO TALHA MANUAL - FORNECIMENTO E INSTALAÇÃO.</t>
  </si>
  <si>
    <t>ACO CA-50, 12,5 MM OU 16,0 MM, VERGALHAO</t>
  </si>
  <si>
    <t>LINHA DE CORRENTE EM AÇO CA-50 8.0MM</t>
  </si>
  <si>
    <t>ACO CA-50, 8,0 MM, VERGALHAO</t>
  </si>
  <si>
    <t>34,40m x 42,47m</t>
  </si>
  <si>
    <t>(42,47m x 2,00 lados)+34,4</t>
  </si>
  <si>
    <t>35,61m x 19,61m</t>
  </si>
  <si>
    <t>(1,70m x 1,50m) x 2,00 unid</t>
  </si>
  <si>
    <t>((20,00m + 20,00m + 36,00m + 36,00m) x 1,50) - ((1,70m x 1,50m) x 2,00m)</t>
  </si>
  <si>
    <t>Área</t>
  </si>
  <si>
    <t>PNE feminino</t>
  </si>
  <si>
    <t>Administração</t>
  </si>
  <si>
    <t>Hall Circulação</t>
  </si>
  <si>
    <t>Bar</t>
  </si>
  <si>
    <t>WC masculino</t>
  </si>
  <si>
    <t>PNE masculino</t>
  </si>
  <si>
    <t>Vestiário masc.</t>
  </si>
  <si>
    <t>Camarim</t>
  </si>
  <si>
    <t>Palco</t>
  </si>
  <si>
    <t>Banho</t>
  </si>
  <si>
    <t>Vestiário fem.</t>
  </si>
  <si>
    <t>Circulação</t>
  </si>
  <si>
    <t>Área externa</t>
  </si>
  <si>
    <t>7.1.31</t>
  </si>
  <si>
    <t>7.1.32</t>
  </si>
  <si>
    <t>7.1.33</t>
  </si>
  <si>
    <t>ANEL DE VEDACAO, PVC FLEXIVEL, 100 MM, PARA SAIDA DE BACIA / VASO SANITARIO</t>
  </si>
  <si>
    <t>SIFÃO DO TIPO FLEXÍVEL EM PVC 1 X 1.1/2 - FORNECIMENTO E INSTALAÇÃO</t>
  </si>
  <si>
    <t>VÁLVULA EM PLÁSTICO 1 PARA PIA, TANQUE OU LAVATÓRIO, COM OU SEM LADRÃO - FORNECIMENTO E INSTALAÇÃO</t>
  </si>
  <si>
    <t>REGISTRO DE PRESSÃO BRUTO, LATÃO, ROSCÁVEL, 1/2" - FORNECIMENTO E INSTALAÇÃO</t>
  </si>
  <si>
    <t>REGISTRO DE GAVETA BRUTO, LATÃO, ROSCÁVEL, 1 1/2" - FORNECIMENTO E INSTALAÇÃO</t>
  </si>
  <si>
    <t>7.2.15</t>
  </si>
  <si>
    <t>7.2.16</t>
  </si>
  <si>
    <t>7.2.17</t>
  </si>
  <si>
    <t>7.2.18</t>
  </si>
  <si>
    <t>TUBO, PVC, SOLDÁVEL, DN 32MM, INSTALADO EM RAMAL OU SUB-RAMAL DE ÁGUA - FORNECIMENTO E INSTALAÇÃO</t>
  </si>
  <si>
    <t>REGISTRO DE GAVETA BRUTO, LATÃO, ROSCÁVEL, 1" - FORNECIMENTO E INSTALAÇÃO</t>
  </si>
  <si>
    <t>REGISTRO DE GAVETA BRUTO, LATÃO, ROSCÁVEL, 2" - FORNECIMENTO E INSTALAÇÃO</t>
  </si>
  <si>
    <t>CHAVE DE BOIA AUTOMÁTICA SUPERIOR/INFERIOR 15A/250V - FORNECIMENTO E INSTALAÇÃO</t>
  </si>
  <si>
    <t>TE, PVC, SOLDÁVEL, DN 32MM, INSTALADO EM RAMAL OU SUB-RAMAL DE ÁGUA - FORNECIMENTO E INSTALAÇÃO</t>
  </si>
  <si>
    <t>JOELHO 90 GRAUS, PVC, SOLDÁVEL, DN 40MM, INSTALADO EM PRUMADA DE ÁGUA - FORNECIMENTO E INSTALAÇÃO</t>
  </si>
  <si>
    <t>10,00 m</t>
  </si>
  <si>
    <t>225,00 unid</t>
  </si>
  <si>
    <t>1.8</t>
  </si>
  <si>
    <t>REFERÊNCIA</t>
  </si>
  <si>
    <t>SEDOP</t>
  </si>
  <si>
    <t>SINAPI</t>
  </si>
  <si>
    <t>LICENÇAS E TAXAS DA OBRA (ACIMA DE 500 M²)</t>
  </si>
  <si>
    <t>PLACA DA OBRA EM CHAPA GALVANIZADA</t>
  </si>
  <si>
    <t>COMP.09</t>
  </si>
  <si>
    <t>COMP.10</t>
  </si>
  <si>
    <t>COMP.11</t>
  </si>
  <si>
    <t>COMP.12</t>
  </si>
  <si>
    <t>COMP.13</t>
  </si>
  <si>
    <t>COMP.14</t>
  </si>
  <si>
    <t>COMP.15</t>
  </si>
  <si>
    <t>COMP.16</t>
  </si>
  <si>
    <t>COMP.17</t>
  </si>
  <si>
    <t>COMP.18</t>
  </si>
  <si>
    <t>COMP.19</t>
  </si>
  <si>
    <t>COMP.20</t>
  </si>
  <si>
    <t>COMP.21</t>
  </si>
  <si>
    <t>COMP.22</t>
  </si>
  <si>
    <t>COMP.23</t>
  </si>
  <si>
    <t>COMP.24</t>
  </si>
  <si>
    <t>COMP.25</t>
  </si>
  <si>
    <t>COMP.26</t>
  </si>
  <si>
    <t>COMP.27</t>
  </si>
  <si>
    <t>COMP.28</t>
  </si>
  <si>
    <t>COMP.29</t>
  </si>
  <si>
    <t>COMP.30</t>
  </si>
  <si>
    <t>COMP.31</t>
  </si>
  <si>
    <t>COMP.32</t>
  </si>
  <si>
    <t>COMP.33</t>
  </si>
  <si>
    <t>COMP.34</t>
  </si>
  <si>
    <t>COMP.35</t>
  </si>
  <si>
    <t>INSTALAÇÃO DE QUADRO QGBT</t>
  </si>
  <si>
    <t>ADMINISTRAÇÃO DA OBRA</t>
  </si>
  <si>
    <t>UND</t>
  </si>
  <si>
    <t>15.0</t>
  </si>
  <si>
    <t>15.1</t>
  </si>
  <si>
    <t>UNID.</t>
  </si>
  <si>
    <t>H/DIA</t>
  </si>
  <si>
    <t>DIA/MÊS</t>
  </si>
  <si>
    <t>MESES</t>
  </si>
  <si>
    <t>Engenheiro civil de obra pleno</t>
  </si>
  <si>
    <t xml:space="preserve">Encarregado geral </t>
  </si>
  <si>
    <t>Vigia Noturno</t>
  </si>
  <si>
    <t>h</t>
  </si>
  <si>
    <t>COMP.36</t>
  </si>
  <si>
    <t>ADMINISTRAÇÃO LOCAL DA OBRA</t>
  </si>
  <si>
    <t>ENGENHEIRO CIVIL DE OBRA PLENO COM ENCARGOS COMPLEMENTARES</t>
  </si>
  <si>
    <t>ENCARREGADO GERAL COM ENCARGOS COMPLEMENTARES</t>
  </si>
  <si>
    <t>VIGIA NOTURNO COM ENCARGOS COMPLEMENTARES COMPLEMENTARES</t>
  </si>
  <si>
    <t>2.16</t>
  </si>
  <si>
    <t>RETIRADA DE ENTULHO - MANUALMENTE (INCLUINDO CAIXA COLETORA)</t>
  </si>
  <si>
    <t>Volume de escavação (13,89+31,11) - Reaterro (15,04)</t>
  </si>
  <si>
    <t>REF. DE PREÇOS:  SINAPI - 02/2022 - DESONERADO E SEDOP - 02/2022</t>
  </si>
  <si>
    <t xml:space="preserve">REF. DE PREÇOS:  SINAPI - 02/2022  E SEDOP 02/2022- DESONERADO </t>
  </si>
  <si>
    <t>REF. DE PREÇOS:  SINAPI - 02/2022 E SEDOP 02/2022 - DESONERADO</t>
  </si>
  <si>
    <t>REF. DE PREÇOS:  SINAPI - 02/2022 E SEDOP 02/2022- DESONERADO</t>
  </si>
  <si>
    <t>REF. DE PREÇOS:  SINAPI - 02/2022 E SEDOP 2022 - DESONERADO</t>
  </si>
  <si>
    <t>CONCEDENTE</t>
  </si>
  <si>
    <t>PROPONENTE</t>
  </si>
  <si>
    <t>ENCARGOS SOCIAIS SOBRE A MÃO DE OBRA</t>
  </si>
  <si>
    <t>CÓDIGO</t>
  </si>
  <si>
    <t>COM DESONERAÇÃO</t>
  </si>
  <si>
    <t>SEM DESONERAÇÃO</t>
  </si>
  <si>
    <t>HORISTA
(%)</t>
  </si>
  <si>
    <t>MENSALISTA
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</si>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</sst>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"/>
    <numFmt numFmtId="166" formatCode="0.00000"/>
    <numFmt numFmtId="167" formatCode="0.000000"/>
    <numFmt numFmtId="168" formatCode="0.0000000"/>
    <numFmt numFmtId="169" formatCode="00"/>
    <numFmt numFmtId="170" formatCode="#,##0.00\ %"/>
    <numFmt numFmtId="171" formatCode="#,##0.00_ ;\-#,##0.00\ "/>
    <numFmt numFmtId="172" formatCode="0.000"/>
    <numFmt numFmtId="173" formatCode="&quot;R$&quot;\ #,##0.00"/>
    <numFmt numFmtId="174" formatCode="#,##0.00000"/>
  </numFmts>
  <fonts count="28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name val="Cambria"/>
      <family val="1"/>
    </font>
    <font>
      <b/>
      <sz val="8"/>
      <name val="Arial"/>
      <family val="2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sz val="8.5"/>
      <name val="Cambria"/>
      <family val="1"/>
      <scheme val="major"/>
    </font>
    <font>
      <b/>
      <sz val="18"/>
      <color rgb="FF000000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Arial"/>
      <family val="1"/>
    </font>
    <font>
      <b/>
      <sz val="14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0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/>
      <bottom style="hair"/>
    </border>
    <border>
      <left/>
      <right/>
      <top style="hair"/>
      <bottom/>
    </border>
    <border>
      <left style="medium"/>
      <right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>
      <alignment/>
      <protection/>
    </xf>
  </cellStyleXfs>
  <cellXfs count="624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2" fillId="0" borderId="1" xfId="20" applyFont="1" applyFill="1" applyBorder="1" applyAlignment="1">
      <alignment horizontal="right" vertical="center"/>
    </xf>
    <xf numFmtId="43" fontId="2" fillId="0" borderId="1" xfId="20" applyFont="1" applyFill="1" applyBorder="1" applyAlignment="1">
      <alignment horizontal="left" vertical="center"/>
    </xf>
    <xf numFmtId="43" fontId="2" fillId="0" borderId="1" xfId="2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2" fillId="0" borderId="2" xfId="2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right" vertical="center"/>
    </xf>
    <xf numFmtId="43" fontId="2" fillId="0" borderId="1" xfId="2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shrinkToFit="1"/>
    </xf>
    <xf numFmtId="168" fontId="2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166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7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right" vertical="center" shrinkToFit="1"/>
    </xf>
    <xf numFmtId="166" fontId="2" fillId="0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2" fontId="2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0" fontId="2" fillId="0" borderId="11" xfId="21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0" xfId="0" applyFont="1" applyBorder="1"/>
    <xf numFmtId="10" fontId="2" fillId="0" borderId="15" xfId="21" applyNumberFormat="1" applyFont="1" applyFill="1" applyBorder="1" applyAlignment="1" applyProtection="1">
      <alignment horizontal="center"/>
      <protection/>
    </xf>
    <xf numFmtId="0" fontId="2" fillId="0" borderId="9" xfId="0" applyFont="1" applyBorder="1"/>
    <xf numFmtId="1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0" fontId="2" fillId="0" borderId="16" xfId="21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0" fontId="2" fillId="0" borderId="9" xfId="0" applyNumberFormat="1" applyFont="1" applyBorder="1"/>
    <xf numFmtId="0" fontId="3" fillId="0" borderId="12" xfId="0" applyFont="1" applyBorder="1"/>
    <xf numFmtId="10" fontId="2" fillId="0" borderId="20" xfId="21" applyNumberFormat="1" applyFont="1" applyFill="1" applyBorder="1" applyAlignment="1" applyProtection="1">
      <alignment horizontal="center"/>
      <protection/>
    </xf>
    <xf numFmtId="10" fontId="2" fillId="0" borderId="21" xfId="21" applyNumberFormat="1" applyFont="1" applyFill="1" applyBorder="1" applyAlignment="1" applyProtection="1">
      <alignment horizontal="center"/>
      <protection/>
    </xf>
    <xf numFmtId="0" fontId="2" fillId="0" borderId="17" xfId="0" applyFont="1" applyBorder="1"/>
    <xf numFmtId="10" fontId="2" fillId="0" borderId="22" xfId="21" applyNumberFormat="1" applyFont="1" applyFill="1" applyBorder="1" applyAlignment="1" applyProtection="1">
      <alignment horizontal="center"/>
      <protection/>
    </xf>
    <xf numFmtId="10" fontId="4" fillId="0" borderId="16" xfId="21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3" fontId="3" fillId="0" borderId="1" xfId="20" applyFont="1" applyBorder="1" applyAlignment="1">
      <alignment horizontal="right" vertical="center" wrapText="1"/>
    </xf>
    <xf numFmtId="43" fontId="3" fillId="0" borderId="1" xfId="2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>
      <alignment vertical="center"/>
    </xf>
    <xf numFmtId="10" fontId="14" fillId="0" borderId="24" xfId="0" applyNumberFormat="1" applyFont="1" applyFill="1" applyBorder="1" applyAlignment="1" applyProtection="1">
      <alignment horizontal="right" vertical="center"/>
      <protection locked="0"/>
    </xf>
    <xf numFmtId="4" fontId="14" fillId="0" borderId="0" xfId="0" applyNumberFormat="1" applyFont="1" applyFill="1" applyBorder="1" applyAlignment="1" applyProtection="1">
      <alignment horizontal="left" vertical="center"/>
      <protection/>
    </xf>
    <xf numFmtId="4" fontId="14" fillId="0" borderId="24" xfId="0" applyNumberFormat="1" applyFont="1" applyFill="1" applyBorder="1" applyAlignment="1" applyProtection="1">
      <alignment horizontal="left" vertical="center"/>
      <protection/>
    </xf>
    <xf numFmtId="10" fontId="14" fillId="0" borderId="25" xfId="0" applyNumberFormat="1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horizontal="left" vertical="top"/>
    </xf>
    <xf numFmtId="164" fontId="2" fillId="0" borderId="28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164" fontId="5" fillId="2" borderId="29" xfId="0" applyNumberFormat="1" applyFont="1" applyFill="1" applyBorder="1" applyAlignment="1">
      <alignment horizontal="left" vertical="top"/>
    </xf>
    <xf numFmtId="164" fontId="5" fillId="0" borderId="30" xfId="0" applyNumberFormat="1" applyFont="1" applyFill="1" applyBorder="1" applyAlignment="1">
      <alignment horizontal="left" vertical="top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left" vertical="center" wrapText="1"/>
    </xf>
    <xf numFmtId="44" fontId="18" fillId="0" borderId="36" xfId="22" applyFont="1" applyFill="1" applyBorder="1" applyAlignment="1">
      <alignment horizontal="center" vertical="center"/>
    </xf>
    <xf numFmtId="170" fontId="2" fillId="0" borderId="37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left" vertical="center" wrapText="1"/>
    </xf>
    <xf numFmtId="44" fontId="18" fillId="0" borderId="39" xfId="22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center" wrapText="1"/>
    </xf>
    <xf numFmtId="44" fontId="18" fillId="0" borderId="41" xfId="22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10" fontId="2" fillId="0" borderId="45" xfId="24" applyNumberFormat="1" applyFont="1" applyFill="1" applyBorder="1" applyAlignment="1">
      <alignment horizontal="right" vertical="center" wrapText="1"/>
      <protection/>
    </xf>
    <xf numFmtId="44" fontId="2" fillId="0" borderId="46" xfId="24" applyNumberFormat="1" applyFont="1" applyFill="1" applyBorder="1" applyAlignment="1">
      <alignment horizontal="right" vertical="center" wrapText="1"/>
      <protection/>
    </xf>
    <xf numFmtId="10" fontId="2" fillId="0" borderId="47" xfId="24" applyNumberFormat="1" applyFont="1" applyFill="1" applyBorder="1" applyAlignment="1">
      <alignment horizontal="right" vertical="center" wrapText="1"/>
      <protection/>
    </xf>
    <xf numFmtId="44" fontId="2" fillId="0" borderId="48" xfId="24" applyNumberFormat="1" applyFont="1" applyFill="1" applyBorder="1" applyAlignment="1">
      <alignment horizontal="right" vertical="center" wrapText="1"/>
      <protection/>
    </xf>
    <xf numFmtId="10" fontId="2" fillId="0" borderId="49" xfId="24" applyNumberFormat="1" applyFont="1" applyFill="1" applyBorder="1" applyAlignment="1">
      <alignment horizontal="right" vertical="center" wrapText="1"/>
      <protection/>
    </xf>
    <xf numFmtId="10" fontId="2" fillId="0" borderId="50" xfId="24" applyNumberFormat="1" applyFont="1" applyFill="1" applyBorder="1" applyAlignment="1">
      <alignment horizontal="right" vertical="top" wrapText="1"/>
      <protection/>
    </xf>
    <xf numFmtId="0" fontId="2" fillId="0" borderId="46" xfId="24" applyFont="1" applyFill="1" applyBorder="1" applyAlignment="1">
      <alignment horizontal="right" vertical="top" wrapText="1"/>
      <protection/>
    </xf>
    <xf numFmtId="10" fontId="2" fillId="0" borderId="51" xfId="24" applyNumberFormat="1" applyFont="1" applyFill="1" applyBorder="1" applyAlignment="1">
      <alignment horizontal="right" vertical="top" wrapText="1"/>
      <protection/>
    </xf>
    <xf numFmtId="44" fontId="2" fillId="0" borderId="52" xfId="24" applyNumberFormat="1" applyFont="1" applyFill="1" applyBorder="1" applyAlignment="1">
      <alignment horizontal="right" vertical="center" wrapText="1"/>
      <protection/>
    </xf>
    <xf numFmtId="10" fontId="2" fillId="0" borderId="53" xfId="24" applyNumberFormat="1" applyFont="1" applyFill="1" applyBorder="1" applyAlignment="1">
      <alignment horizontal="right" vertical="center" wrapText="1"/>
      <protection/>
    </xf>
    <xf numFmtId="10" fontId="2" fillId="0" borderId="0" xfId="24" applyNumberFormat="1" applyFont="1" applyFill="1" applyBorder="1" applyAlignment="1">
      <alignment horizontal="right" vertical="center" wrapText="1"/>
      <protection/>
    </xf>
    <xf numFmtId="10" fontId="2" fillId="0" borderId="54" xfId="24" applyNumberFormat="1" applyFont="1" applyFill="1" applyBorder="1" applyAlignment="1">
      <alignment horizontal="right" vertical="top" wrapText="1"/>
      <protection/>
    </xf>
    <xf numFmtId="0" fontId="2" fillId="0" borderId="24" xfId="24" applyFont="1" applyFill="1" applyBorder="1" applyAlignment="1">
      <alignment horizontal="right" vertical="top" wrapText="1"/>
      <protection/>
    </xf>
    <xf numFmtId="10" fontId="2" fillId="0" borderId="36" xfId="24" applyNumberFormat="1" applyFont="1" applyFill="1" applyBorder="1" applyAlignment="1">
      <alignment horizontal="right" vertical="top" wrapText="1"/>
      <protection/>
    </xf>
    <xf numFmtId="10" fontId="2" fillId="0" borderId="8" xfId="24" applyNumberFormat="1" applyFont="1" applyFill="1" applyBorder="1" applyAlignment="1">
      <alignment horizontal="right" vertical="center" wrapText="1"/>
      <protection/>
    </xf>
    <xf numFmtId="0" fontId="2" fillId="0" borderId="37" xfId="24" applyFont="1" applyFill="1" applyBorder="1" applyAlignment="1">
      <alignment horizontal="right" vertical="top" wrapText="1"/>
      <protection/>
    </xf>
    <xf numFmtId="10" fontId="2" fillId="0" borderId="55" xfId="24" applyNumberFormat="1" applyFont="1" applyFill="1" applyBorder="1" applyAlignment="1">
      <alignment horizontal="right" vertical="top" wrapText="1"/>
      <protection/>
    </xf>
    <xf numFmtId="0" fontId="2" fillId="0" borderId="56" xfId="24" applyFont="1" applyFill="1" applyBorder="1" applyAlignment="1">
      <alignment horizontal="right" vertical="top" wrapText="1"/>
      <protection/>
    </xf>
    <xf numFmtId="10" fontId="2" fillId="0" borderId="45" xfId="24" applyNumberFormat="1" applyFont="1" applyFill="1" applyBorder="1" applyAlignment="1">
      <alignment horizontal="right" vertical="top" wrapText="1"/>
      <protection/>
    </xf>
    <xf numFmtId="10" fontId="2" fillId="0" borderId="53" xfId="24" applyNumberFormat="1" applyFont="1" applyFill="1" applyBorder="1" applyAlignment="1">
      <alignment horizontal="right" vertical="top" wrapText="1"/>
      <protection/>
    </xf>
    <xf numFmtId="10" fontId="2" fillId="3" borderId="57" xfId="24" applyNumberFormat="1" applyFont="1" applyFill="1" applyBorder="1" applyAlignment="1">
      <alignment horizontal="right" vertical="top" wrapText="1"/>
      <protection/>
    </xf>
    <xf numFmtId="0" fontId="2" fillId="3" borderId="58" xfId="24" applyFont="1" applyFill="1" applyBorder="1" applyAlignment="1">
      <alignment horizontal="right" vertical="top" wrapText="1"/>
      <protection/>
    </xf>
    <xf numFmtId="10" fontId="2" fillId="3" borderId="49" xfId="24" applyNumberFormat="1" applyFont="1" applyFill="1" applyBorder="1" applyAlignment="1">
      <alignment horizontal="right" vertical="top" wrapText="1"/>
      <protection/>
    </xf>
    <xf numFmtId="0" fontId="4" fillId="4" borderId="42" xfId="24" applyFont="1" applyFill="1" applyBorder="1" applyAlignment="1">
      <alignment horizontal="center" vertical="center" wrapText="1"/>
      <protection/>
    </xf>
    <xf numFmtId="0" fontId="4" fillId="4" borderId="59" xfId="24" applyFont="1" applyFill="1" applyBorder="1" applyAlignment="1">
      <alignment horizontal="center" vertical="center" wrapText="1"/>
      <protection/>
    </xf>
    <xf numFmtId="0" fontId="4" fillId="4" borderId="43" xfId="24" applyFont="1" applyFill="1" applyBorder="1" applyAlignment="1">
      <alignment horizontal="center" vertical="center" wrapText="1"/>
      <protection/>
    </xf>
    <xf numFmtId="0" fontId="9" fillId="4" borderId="60" xfId="24" applyFont="1" applyFill="1" applyBorder="1" applyAlignment="1">
      <alignment horizontal="center" vertical="center" wrapText="1"/>
      <protection/>
    </xf>
    <xf numFmtId="0" fontId="9" fillId="4" borderId="61" xfId="24" applyFont="1" applyFill="1" applyBorder="1" applyAlignment="1">
      <alignment horizontal="center" vertical="center" wrapText="1"/>
      <protection/>
    </xf>
    <xf numFmtId="0" fontId="9" fillId="4" borderId="62" xfId="24" applyFont="1" applyFill="1" applyBorder="1" applyAlignment="1">
      <alignment horizontal="center" vertical="center" wrapText="1"/>
      <protection/>
    </xf>
    <xf numFmtId="10" fontId="19" fillId="0" borderId="42" xfId="24" applyNumberFormat="1" applyFont="1" applyFill="1" applyBorder="1" applyAlignment="1">
      <alignment horizontal="center" vertical="center" wrapText="1"/>
      <protection/>
    </xf>
    <xf numFmtId="44" fontId="19" fillId="0" borderId="59" xfId="24" applyNumberFormat="1" applyFont="1" applyFill="1" applyBorder="1" applyAlignment="1">
      <alignment horizontal="right" vertical="center" wrapText="1"/>
      <protection/>
    </xf>
    <xf numFmtId="10" fontId="2" fillId="4" borderId="54" xfId="24" applyNumberFormat="1" applyFont="1" applyFill="1" applyBorder="1" applyAlignment="1">
      <alignment horizontal="right" vertical="top" wrapText="1"/>
      <protection/>
    </xf>
    <xf numFmtId="0" fontId="2" fillId="4" borderId="24" xfId="24" applyFont="1" applyFill="1" applyBorder="1" applyAlignment="1">
      <alignment horizontal="right" vertical="top" wrapText="1"/>
      <protection/>
    </xf>
    <xf numFmtId="10" fontId="2" fillId="4" borderId="36" xfId="24" applyNumberFormat="1" applyFont="1" applyFill="1" applyBorder="1" applyAlignment="1">
      <alignment horizontal="right" vertical="top" wrapText="1"/>
      <protection/>
    </xf>
    <xf numFmtId="10" fontId="2" fillId="4" borderId="51" xfId="24" applyNumberFormat="1" applyFont="1" applyFill="1" applyBorder="1" applyAlignment="1">
      <alignment horizontal="right" vertical="top" wrapText="1"/>
      <protection/>
    </xf>
    <xf numFmtId="0" fontId="2" fillId="4" borderId="46" xfId="24" applyFont="1" applyFill="1" applyBorder="1" applyAlignment="1">
      <alignment horizontal="right" vertical="top" wrapText="1"/>
      <protection/>
    </xf>
    <xf numFmtId="10" fontId="2" fillId="4" borderId="0" xfId="24" applyNumberFormat="1" applyFont="1" applyFill="1" applyBorder="1" applyAlignment="1">
      <alignment horizontal="right" vertical="top" wrapText="1"/>
      <protection/>
    </xf>
    <xf numFmtId="0" fontId="2" fillId="4" borderId="63" xfId="24" applyFont="1" applyFill="1" applyBorder="1" applyAlignment="1">
      <alignment horizontal="right" vertical="top" wrapText="1"/>
      <protection/>
    </xf>
    <xf numFmtId="0" fontId="3" fillId="0" borderId="2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58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center"/>
    </xf>
    <xf numFmtId="4" fontId="14" fillId="0" borderId="56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0" fontId="14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/>
    </xf>
    <xf numFmtId="43" fontId="2" fillId="0" borderId="67" xfId="2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43" fontId="2" fillId="0" borderId="1" xfId="20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0" fontId="14" fillId="0" borderId="25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>
      <alignment horizontal="left" vertical="center"/>
    </xf>
    <xf numFmtId="10" fontId="4" fillId="2" borderId="6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top"/>
    </xf>
    <xf numFmtId="0" fontId="2" fillId="0" borderId="49" xfId="0" applyFont="1" applyFill="1" applyBorder="1" applyAlignment="1">
      <alignment vertical="top"/>
    </xf>
    <xf numFmtId="0" fontId="2" fillId="0" borderId="58" xfId="0" applyFont="1" applyFill="1" applyBorder="1" applyAlignment="1">
      <alignment vertical="top"/>
    </xf>
    <xf numFmtId="0" fontId="14" fillId="0" borderId="5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2" fontId="3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top"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10" fontId="14" fillId="0" borderId="24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Border="1" applyAlignment="1">
      <alignment horizontal="right" vertical="center"/>
    </xf>
    <xf numFmtId="173" fontId="0" fillId="0" borderId="0" xfId="0" applyNumberForma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71" fontId="2" fillId="0" borderId="4" xfId="0" applyNumberFormat="1" applyFont="1" applyFill="1" applyBorder="1" applyAlignment="1">
      <alignment horizontal="center" vertical="center"/>
    </xf>
    <xf numFmtId="10" fontId="14" fillId="0" borderId="26" xfId="0" applyNumberFormat="1" applyFont="1" applyFill="1" applyBorder="1" applyAlignment="1" applyProtection="1">
      <alignment horizontal="left" vertical="center"/>
      <protection locked="0"/>
    </xf>
    <xf numFmtId="43" fontId="2" fillId="0" borderId="3" xfId="20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top"/>
    </xf>
    <xf numFmtId="43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4" xfId="20" applyFont="1" applyFill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43" fontId="2" fillId="0" borderId="4" xfId="2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43" fontId="2" fillId="0" borderId="2" xfId="2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2" fillId="0" borderId="1" xfId="2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 wrapText="1"/>
    </xf>
    <xf numFmtId="44" fontId="2" fillId="0" borderId="1" xfId="20" applyNumberFormat="1" applyFont="1" applyFill="1" applyBorder="1" applyAlignment="1">
      <alignment horizontal="right" vertical="center"/>
    </xf>
    <xf numFmtId="44" fontId="3" fillId="0" borderId="1" xfId="0" applyNumberFormat="1" applyFont="1" applyFill="1" applyBorder="1" applyAlignment="1">
      <alignment horizontal="right" vertical="center" wrapText="1"/>
    </xf>
    <xf numFmtId="44" fontId="2" fillId="0" borderId="1" xfId="20" applyNumberFormat="1" applyFont="1" applyFill="1" applyBorder="1" applyAlignment="1">
      <alignment horizontal="left" vertical="top"/>
    </xf>
    <xf numFmtId="44" fontId="3" fillId="0" borderId="5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4" fontId="2" fillId="0" borderId="1" xfId="0" applyNumberFormat="1" applyFont="1" applyFill="1" applyBorder="1" applyAlignment="1">
      <alignment horizontal="left" vertical="center"/>
    </xf>
    <xf numFmtId="174" fontId="3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4" fontId="18" fillId="0" borderId="0" xfId="22" applyFont="1" applyFill="1" applyBorder="1" applyAlignment="1">
      <alignment horizontal="center" vertical="center"/>
    </xf>
    <xf numFmtId="170" fontId="2" fillId="0" borderId="24" xfId="0" applyNumberFormat="1" applyFont="1" applyFill="1" applyBorder="1" applyAlignment="1">
      <alignment horizontal="center" vertical="center" wrapText="1"/>
    </xf>
    <xf numFmtId="10" fontId="2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10" fontId="14" fillId="0" borderId="25" xfId="0" applyNumberFormat="1" applyFont="1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44" fontId="16" fillId="2" borderId="70" xfId="23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 wrapText="1"/>
    </xf>
    <xf numFmtId="10" fontId="14" fillId="2" borderId="28" xfId="0" applyNumberFormat="1" applyFont="1" applyFill="1" applyBorder="1" applyAlignment="1">
      <alignment horizontal="center" vertical="center" wrapText="1"/>
    </xf>
    <xf numFmtId="44" fontId="18" fillId="0" borderId="24" xfId="22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top" wrapText="1"/>
    </xf>
    <xf numFmtId="44" fontId="16" fillId="2" borderId="67" xfId="23" applyFont="1" applyFill="1" applyBorder="1" applyAlignment="1">
      <alignment vertical="center"/>
    </xf>
    <xf numFmtId="44" fontId="16" fillId="2" borderId="30" xfId="23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44" fontId="18" fillId="0" borderId="1" xfId="22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44" fontId="18" fillId="0" borderId="28" xfId="22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right" vertical="center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1" fillId="2" borderId="74" xfId="0" applyFont="1" applyFill="1" applyBorder="1" applyAlignment="1">
      <alignment horizontal="center" vertical="top"/>
    </xf>
    <xf numFmtId="0" fontId="11" fillId="2" borderId="75" xfId="0" applyFont="1" applyFill="1" applyBorder="1" applyAlignment="1">
      <alignment horizontal="center" vertical="top"/>
    </xf>
    <xf numFmtId="0" fontId="11" fillId="2" borderId="76" xfId="0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3" xfId="0" applyFill="1" applyBorder="1" applyAlignment="1">
      <alignment horizontal="right" vertical="top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right" vertical="top"/>
    </xf>
    <xf numFmtId="0" fontId="21" fillId="0" borderId="4" xfId="0" applyFont="1" applyFill="1" applyBorder="1" applyAlignment="1">
      <alignment horizontal="right" vertical="top"/>
    </xf>
    <xf numFmtId="0" fontId="21" fillId="0" borderId="3" xfId="0" applyFont="1" applyFill="1" applyBorder="1" applyAlignment="1">
      <alignment horizontal="right" vertical="top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/>
    </xf>
    <xf numFmtId="171" fontId="2" fillId="0" borderId="23" xfId="0" applyNumberFormat="1" applyFont="1" applyFill="1" applyBorder="1" applyAlignment="1">
      <alignment horizontal="center" vertical="center"/>
    </xf>
    <xf numFmtId="171" fontId="2" fillId="0" borderId="4" xfId="0" applyNumberFormat="1" applyFont="1" applyFill="1" applyBorder="1" applyAlignment="1">
      <alignment horizontal="center" vertical="center"/>
    </xf>
    <xf numFmtId="171" fontId="2" fillId="0" borderId="29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top"/>
    </xf>
    <xf numFmtId="0" fontId="11" fillId="2" borderId="43" xfId="0" applyFont="1" applyFill="1" applyBorder="1" applyAlignment="1">
      <alignment horizontal="center" vertical="top"/>
    </xf>
    <xf numFmtId="0" fontId="11" fillId="2" borderId="44" xfId="0" applyFont="1" applyFill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center" wrapText="1"/>
    </xf>
    <xf numFmtId="164" fontId="2" fillId="0" borderId="70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164" fontId="2" fillId="0" borderId="8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164" fontId="2" fillId="0" borderId="77" xfId="0" applyNumberFormat="1" applyFont="1" applyFill="1" applyBorder="1" applyAlignment="1">
      <alignment horizontal="center" vertical="center"/>
    </xf>
    <xf numFmtId="164" fontId="2" fillId="0" borderId="78" xfId="0" applyNumberFormat="1" applyFont="1" applyFill="1" applyBorder="1" applyAlignment="1">
      <alignment horizontal="center" vertical="center"/>
    </xf>
    <xf numFmtId="164" fontId="2" fillId="0" borderId="8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right" vertical="center" wrapText="1"/>
    </xf>
    <xf numFmtId="0" fontId="16" fillId="2" borderId="73" xfId="0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16" fillId="2" borderId="70" xfId="23" applyFont="1" applyFill="1" applyBorder="1" applyAlignment="1">
      <alignment horizontal="center" vertical="center"/>
    </xf>
    <xf numFmtId="44" fontId="16" fillId="2" borderId="81" xfId="23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9" fillId="4" borderId="40" xfId="24" applyFont="1" applyFill="1" applyBorder="1" applyAlignment="1">
      <alignment horizontal="center" vertical="center" wrapText="1"/>
      <protection/>
    </xf>
    <xf numFmtId="0" fontId="19" fillId="4" borderId="83" xfId="24" applyFont="1" applyFill="1" applyBorder="1" applyAlignment="1">
      <alignment horizontal="center" vertical="center" wrapText="1"/>
      <protection/>
    </xf>
    <xf numFmtId="0" fontId="19" fillId="4" borderId="40" xfId="24" applyFont="1" applyFill="1" applyBorder="1" applyAlignment="1">
      <alignment horizontal="left" vertical="center" wrapText="1"/>
      <protection/>
    </xf>
    <xf numFmtId="0" fontId="19" fillId="4" borderId="83" xfId="24" applyFont="1" applyFill="1" applyBorder="1" applyAlignment="1">
      <alignment horizontal="left" vertical="center" wrapText="1"/>
      <protection/>
    </xf>
    <xf numFmtId="10" fontId="2" fillId="3" borderId="84" xfId="24" applyNumberFormat="1" applyFont="1" applyFill="1" applyBorder="1" applyAlignment="1">
      <alignment horizontal="center" vertical="center"/>
      <protection/>
    </xf>
    <xf numFmtId="10" fontId="2" fillId="3" borderId="51" xfId="24" applyNumberFormat="1" applyFont="1" applyFill="1" applyBorder="1" applyAlignment="1">
      <alignment horizontal="center" vertical="center"/>
      <protection/>
    </xf>
    <xf numFmtId="44" fontId="2" fillId="3" borderId="40" xfId="24" applyNumberFormat="1" applyFont="1" applyFill="1" applyBorder="1" applyAlignment="1">
      <alignment horizontal="center" vertical="center" wrapText="1"/>
      <protection/>
    </xf>
    <xf numFmtId="44" fontId="2" fillId="3" borderId="83" xfId="24" applyNumberFormat="1" applyFont="1" applyFill="1" applyBorder="1" applyAlignment="1">
      <alignment horizontal="center" vertical="center" wrapText="1"/>
      <protection/>
    </xf>
    <xf numFmtId="0" fontId="16" fillId="4" borderId="25" xfId="24" applyFont="1" applyFill="1" applyBorder="1" applyAlignment="1">
      <alignment horizontal="center" vertical="center" wrapText="1"/>
      <protection/>
    </xf>
    <xf numFmtId="0" fontId="16" fillId="4" borderId="26" xfId="24" applyFont="1" applyFill="1" applyBorder="1" applyAlignment="1">
      <alignment horizontal="center" vertical="center" wrapText="1"/>
      <protection/>
    </xf>
    <xf numFmtId="0" fontId="16" fillId="4" borderId="56" xfId="24" applyFont="1" applyFill="1" applyBorder="1" applyAlignment="1">
      <alignment horizontal="center" vertical="center" wrapText="1"/>
      <protection/>
    </xf>
    <xf numFmtId="0" fontId="4" fillId="4" borderId="42" xfId="24" applyFont="1" applyFill="1" applyBorder="1" applyAlignment="1">
      <alignment horizontal="center" vertical="center" wrapText="1"/>
      <protection/>
    </xf>
    <xf numFmtId="0" fontId="4" fillId="4" borderId="44" xfId="24" applyFont="1" applyFill="1" applyBorder="1" applyAlignment="1">
      <alignment horizontal="center" vertical="center" wrapText="1"/>
      <protection/>
    </xf>
    <xf numFmtId="0" fontId="4" fillId="4" borderId="43" xfId="24" applyFont="1" applyFill="1" applyBorder="1" applyAlignment="1">
      <alignment horizontal="center" vertical="center" wrapText="1"/>
      <protection/>
    </xf>
    <xf numFmtId="0" fontId="19" fillId="4" borderId="85" xfId="24" applyFont="1" applyFill="1" applyBorder="1" applyAlignment="1">
      <alignment horizontal="center" vertical="center" wrapText="1"/>
      <protection/>
    </xf>
    <xf numFmtId="0" fontId="19" fillId="4" borderId="50" xfId="24" applyFont="1" applyFill="1" applyBorder="1" applyAlignment="1">
      <alignment horizontal="center" vertical="center" wrapText="1"/>
      <protection/>
    </xf>
    <xf numFmtId="10" fontId="2" fillId="3" borderId="84" xfId="24" applyNumberFormat="1" applyFont="1" applyFill="1" applyBorder="1" applyAlignment="1">
      <alignment horizontal="center" vertical="center" wrapText="1"/>
      <protection/>
    </xf>
    <xf numFmtId="10" fontId="2" fillId="3" borderId="51" xfId="24" applyNumberFormat="1" applyFont="1" applyFill="1" applyBorder="1" applyAlignment="1">
      <alignment horizontal="center" vertical="center" wrapText="1"/>
      <protection/>
    </xf>
    <xf numFmtId="44" fontId="2" fillId="3" borderId="86" xfId="24" applyNumberFormat="1" applyFont="1" applyFill="1" applyBorder="1" applyAlignment="1">
      <alignment horizontal="center" vertical="center" wrapText="1"/>
      <protection/>
    </xf>
    <xf numFmtId="0" fontId="19" fillId="4" borderId="8" xfId="24" applyFont="1" applyFill="1" applyBorder="1" applyAlignment="1">
      <alignment horizontal="center" vertical="center" wrapText="1"/>
      <protection/>
    </xf>
    <xf numFmtId="0" fontId="19" fillId="4" borderId="21" xfId="24" applyFont="1" applyFill="1" applyBorder="1" applyAlignment="1">
      <alignment horizontal="left" vertical="center" wrapText="1"/>
      <protection/>
    </xf>
    <xf numFmtId="10" fontId="2" fillId="3" borderId="0" xfId="24" applyNumberFormat="1" applyFont="1" applyFill="1" applyBorder="1" applyAlignment="1">
      <alignment horizontal="center" vertical="center" wrapText="1"/>
      <protection/>
    </xf>
    <xf numFmtId="44" fontId="2" fillId="3" borderId="50" xfId="24" applyNumberFormat="1" applyFont="1" applyFill="1" applyBorder="1" applyAlignment="1">
      <alignment horizontal="center" vertical="center" wrapText="1"/>
      <protection/>
    </xf>
    <xf numFmtId="44" fontId="9" fillId="4" borderId="87" xfId="23" applyFont="1" applyFill="1" applyBorder="1" applyAlignment="1">
      <alignment horizontal="center" vertical="center"/>
    </xf>
    <xf numFmtId="44" fontId="9" fillId="4" borderId="88" xfId="23" applyFont="1" applyFill="1" applyBorder="1" applyAlignment="1">
      <alignment horizontal="center" vertical="center"/>
    </xf>
    <xf numFmtId="10" fontId="9" fillId="4" borderId="89" xfId="24" applyNumberFormat="1" applyFont="1" applyFill="1" applyBorder="1" applyAlignment="1">
      <alignment horizontal="center" vertical="center" wrapText="1"/>
      <protection/>
    </xf>
    <xf numFmtId="10" fontId="9" fillId="4" borderId="90" xfId="24" applyNumberFormat="1" applyFont="1" applyFill="1" applyBorder="1" applyAlignment="1">
      <alignment horizontal="center" vertical="center" wrapText="1"/>
      <protection/>
    </xf>
    <xf numFmtId="10" fontId="9" fillId="4" borderId="91" xfId="24" applyNumberFormat="1" applyFont="1" applyFill="1" applyBorder="1" applyAlignment="1">
      <alignment horizontal="center" vertical="center" wrapText="1"/>
      <protection/>
    </xf>
    <xf numFmtId="10" fontId="2" fillId="3" borderId="0" xfId="24" applyNumberFormat="1" applyFont="1" applyFill="1" applyBorder="1" applyAlignment="1">
      <alignment horizontal="center" vertical="center"/>
      <protection/>
    </xf>
    <xf numFmtId="44" fontId="2" fillId="3" borderId="85" xfId="24" applyNumberFormat="1" applyFont="1" applyFill="1" applyBorder="1" applyAlignment="1">
      <alignment horizontal="center" vertical="center" wrapText="1"/>
      <protection/>
    </xf>
    <xf numFmtId="0" fontId="17" fillId="4" borderId="57" xfId="24" applyFont="1" applyFill="1" applyBorder="1" applyAlignment="1">
      <alignment horizontal="center" vertical="top" wrapText="1"/>
      <protection/>
    </xf>
    <xf numFmtId="0" fontId="17" fillId="4" borderId="58" xfId="24" applyFont="1" applyFill="1" applyBorder="1" applyAlignment="1">
      <alignment horizontal="center" vertical="top" wrapText="1"/>
      <protection/>
    </xf>
    <xf numFmtId="0" fontId="9" fillId="4" borderId="92" xfId="24" applyFont="1" applyFill="1" applyBorder="1" applyAlignment="1">
      <alignment horizontal="center" vertical="center" wrapText="1"/>
      <protection/>
    </xf>
    <xf numFmtId="0" fontId="9" fillId="4" borderId="93" xfId="24" applyFont="1" applyFill="1" applyBorder="1" applyAlignment="1">
      <alignment horizontal="center" vertical="center" wrapText="1"/>
      <protection/>
    </xf>
    <xf numFmtId="44" fontId="9" fillId="4" borderId="94" xfId="23" applyFont="1" applyFill="1" applyBorder="1" applyAlignment="1">
      <alignment horizontal="center" vertical="center"/>
    </xf>
    <xf numFmtId="44" fontId="9" fillId="4" borderId="95" xfId="23" applyFont="1" applyFill="1" applyBorder="1" applyAlignment="1">
      <alignment horizontal="center" vertical="center"/>
    </xf>
    <xf numFmtId="0" fontId="9" fillId="4" borderId="96" xfId="24" applyFont="1" applyFill="1" applyBorder="1" applyAlignment="1">
      <alignment horizontal="center" vertical="center" wrapText="1"/>
      <protection/>
    </xf>
    <xf numFmtId="0" fontId="9" fillId="4" borderId="97" xfId="24" applyFont="1" applyFill="1" applyBorder="1" applyAlignment="1">
      <alignment horizontal="center" vertical="center" wrapText="1"/>
      <protection/>
    </xf>
    <xf numFmtId="44" fontId="9" fillId="4" borderId="98" xfId="23" applyFont="1" applyFill="1" applyBorder="1" applyAlignment="1">
      <alignment horizontal="center" vertical="center"/>
    </xf>
    <xf numFmtId="0" fontId="9" fillId="4" borderId="99" xfId="24" applyFont="1" applyFill="1" applyBorder="1" applyAlignment="1">
      <alignment horizontal="center" vertical="center" wrapText="1"/>
      <protection/>
    </xf>
    <xf numFmtId="0" fontId="9" fillId="4" borderId="100" xfId="24" applyFont="1" applyFill="1" applyBorder="1" applyAlignment="1">
      <alignment horizontal="center" vertical="center" wrapText="1"/>
      <protection/>
    </xf>
    <xf numFmtId="10" fontId="9" fillId="4" borderId="86" xfId="24" applyNumberFormat="1" applyFont="1" applyFill="1" applyBorder="1" applyAlignment="1">
      <alignment horizontal="center" vertical="center" wrapText="1"/>
      <protection/>
    </xf>
    <xf numFmtId="10" fontId="9" fillId="4" borderId="88" xfId="24" applyNumberFormat="1" applyFont="1" applyFill="1" applyBorder="1" applyAlignment="1">
      <alignment horizontal="center" vertical="center" wrapText="1"/>
      <protection/>
    </xf>
    <xf numFmtId="10" fontId="9" fillId="4" borderId="87" xfId="24" applyNumberFormat="1" applyFont="1" applyFill="1" applyBorder="1" applyAlignment="1">
      <alignment horizontal="center" vertical="center" wrapText="1"/>
      <protection/>
    </xf>
    <xf numFmtId="44" fontId="9" fillId="4" borderId="86" xfId="23" applyFont="1" applyFill="1" applyBorder="1" applyAlignment="1">
      <alignment horizontal="center" vertical="center"/>
    </xf>
    <xf numFmtId="10" fontId="14" fillId="0" borderId="25" xfId="0" applyNumberFormat="1" applyFont="1" applyFill="1" applyBorder="1" applyAlignment="1" applyProtection="1">
      <alignment horizontal="left" vertical="center"/>
      <protection locked="0"/>
    </xf>
    <xf numFmtId="10" fontId="14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10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4" fontId="4" fillId="0" borderId="56" xfId="0" applyNumberFormat="1" applyFont="1" applyFill="1" applyBorder="1" applyAlignment="1" applyProtection="1">
      <alignment horizontal="center" vertical="center"/>
      <protection/>
    </xf>
    <xf numFmtId="10" fontId="5" fillId="0" borderId="0" xfId="0" applyNumberFormat="1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4" fillId="5" borderId="80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0" fontId="26" fillId="0" borderId="1" xfId="0" applyNumberFormat="1" applyFont="1" applyBorder="1" applyAlignment="1">
      <alignment horizontal="center" vertical="center"/>
    </xf>
    <xf numFmtId="10" fontId="26" fillId="0" borderId="2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0" fontId="25" fillId="0" borderId="1" xfId="0" applyNumberFormat="1" applyFont="1" applyBorder="1" applyAlignment="1">
      <alignment horizontal="center" vertical="center"/>
    </xf>
    <xf numFmtId="10" fontId="25" fillId="0" borderId="28" xfId="0" applyNumberFormat="1" applyFont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10" fontId="24" fillId="6" borderId="1" xfId="0" applyNumberFormat="1" applyFont="1" applyFill="1" applyBorder="1" applyAlignment="1">
      <alignment horizontal="center" vertical="center"/>
    </xf>
    <xf numFmtId="10" fontId="24" fillId="6" borderId="28" xfId="0" applyNumberFormat="1" applyFont="1" applyFill="1" applyBorder="1" applyAlignment="1">
      <alignment horizontal="center" vertical="center"/>
    </xf>
    <xf numFmtId="0" fontId="24" fillId="6" borderId="69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10" fontId="26" fillId="6" borderId="2" xfId="0" applyNumberFormat="1" applyFont="1" applyFill="1" applyBorder="1" applyAlignment="1">
      <alignment horizontal="center" vertical="center"/>
    </xf>
    <xf numFmtId="10" fontId="26" fillId="6" borderId="105" xfId="0" applyNumberFormat="1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vertical="center"/>
    </xf>
    <xf numFmtId="10" fontId="26" fillId="0" borderId="64" xfId="0" applyNumberFormat="1" applyFont="1" applyBorder="1" applyAlignment="1">
      <alignment horizontal="center" vertical="center"/>
    </xf>
    <xf numFmtId="10" fontId="26" fillId="0" borderId="106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0" fontId="26" fillId="6" borderId="1" xfId="0" applyNumberFormat="1" applyFont="1" applyFill="1" applyBorder="1" applyAlignment="1">
      <alignment horizontal="center" vertical="center"/>
    </xf>
    <xf numFmtId="10" fontId="26" fillId="6" borderId="28" xfId="0" applyNumberFormat="1" applyFont="1" applyFill="1" applyBorder="1" applyAlignment="1">
      <alignment horizontal="center" vertical="center"/>
    </xf>
    <xf numFmtId="0" fontId="24" fillId="2" borderId="71" xfId="0" applyFont="1" applyFill="1" applyBorder="1" applyAlignment="1">
      <alignment horizontal="right" vertical="center"/>
    </xf>
    <xf numFmtId="0" fontId="24" fillId="2" borderId="73" xfId="0" applyFont="1" applyFill="1" applyBorder="1" applyAlignment="1">
      <alignment horizontal="right" vertical="center"/>
    </xf>
    <xf numFmtId="10" fontId="27" fillId="2" borderId="67" xfId="0" applyNumberFormat="1" applyFont="1" applyFill="1" applyBorder="1" applyAlignment="1">
      <alignment horizontal="center" vertical="center"/>
    </xf>
    <xf numFmtId="10" fontId="27" fillId="2" borderId="3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 3" xfId="21"/>
    <cellStyle name="Moeda 3" xfId="22"/>
    <cellStyle name="Moeda 4" xfId="23"/>
    <cellStyle name="Normal 6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19050</xdr:rowOff>
    </xdr:from>
    <xdr:to>
      <xdr:col>3</xdr:col>
      <xdr:colOff>447675</xdr:colOff>
      <xdr:row>4</xdr:row>
      <xdr:rowOff>133350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180975"/>
          <a:ext cx="9620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104775</xdr:rowOff>
    </xdr:from>
    <xdr:to>
      <xdr:col>2</xdr:col>
      <xdr:colOff>285750</xdr:colOff>
      <xdr:row>5</xdr:row>
      <xdr:rowOff>123825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276225"/>
          <a:ext cx="6477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</xdr:row>
      <xdr:rowOff>19050</xdr:rowOff>
    </xdr:from>
    <xdr:to>
      <xdr:col>2</xdr:col>
      <xdr:colOff>152400</xdr:colOff>
      <xdr:row>5</xdr:row>
      <xdr:rowOff>9525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52425"/>
          <a:ext cx="11715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47625</xdr:rowOff>
    </xdr:from>
    <xdr:to>
      <xdr:col>1</xdr:col>
      <xdr:colOff>1085850</xdr:colOff>
      <xdr:row>5</xdr:row>
      <xdr:rowOff>66675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" y="381000"/>
          <a:ext cx="9429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47625</xdr:rowOff>
    </xdr:from>
    <xdr:to>
      <xdr:col>1</xdr:col>
      <xdr:colOff>1085850</xdr:colOff>
      <xdr:row>5</xdr:row>
      <xdr:rowOff>66675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" y="381000"/>
          <a:ext cx="9429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142875</xdr:rowOff>
    </xdr:from>
    <xdr:to>
      <xdr:col>3</xdr:col>
      <xdr:colOff>1085850</xdr:colOff>
      <xdr:row>5</xdr:row>
      <xdr:rowOff>28575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142875"/>
          <a:ext cx="9429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29</xdr:row>
      <xdr:rowOff>95250</xdr:rowOff>
    </xdr:from>
    <xdr:to>
      <xdr:col>6</xdr:col>
      <xdr:colOff>47625</xdr:colOff>
      <xdr:row>29</xdr:row>
      <xdr:rowOff>466725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" y="5067300"/>
          <a:ext cx="2781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133350</xdr:colOff>
      <xdr:row>33</xdr:row>
      <xdr:rowOff>133350</xdr:rowOff>
    </xdr:from>
    <xdr:ext cx="5600700" cy="1428750"/>
    <xdr:pic>
      <xdr:nvPicPr>
        <xdr:cNvPr id="3" name="image3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96000"/>
          <a:ext cx="5600700" cy="14287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209550</xdr:colOff>
      <xdr:row>44</xdr:row>
      <xdr:rowOff>123825</xdr:rowOff>
    </xdr:from>
    <xdr:ext cx="5572125" cy="4486275"/>
    <xdr:pic>
      <xdr:nvPicPr>
        <xdr:cNvPr id="4" name="image4.jpe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867650"/>
          <a:ext cx="5572125" cy="44862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0</xdr:col>
      <xdr:colOff>209550</xdr:colOff>
      <xdr:row>1</xdr:row>
      <xdr:rowOff>0</xdr:rowOff>
    </xdr:from>
    <xdr:to>
      <xdr:col>1</xdr:col>
      <xdr:colOff>304800</xdr:colOff>
      <xdr:row>4</xdr:row>
      <xdr:rowOff>95250</xdr:rowOff>
    </xdr:to>
    <xdr:pic>
      <xdr:nvPicPr>
        <xdr:cNvPr id="5" name="Imagem 4" descr="BRASÃO MOJUÍ - CORRETO CONF. LEI 052-201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61925"/>
          <a:ext cx="6286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0</xdr:rowOff>
    </xdr:from>
    <xdr:to>
      <xdr:col>1</xdr:col>
      <xdr:colOff>304800</xdr:colOff>
      <xdr:row>4</xdr:row>
      <xdr:rowOff>104775</xdr:rowOff>
    </xdr:to>
    <xdr:pic>
      <xdr:nvPicPr>
        <xdr:cNvPr id="2" name="Imagem 1" descr="BRASÃO MOJUÍ - CORRETO CONF. LEI 052-20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61925"/>
          <a:ext cx="6286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0"/>
  <sheetViews>
    <sheetView view="pageBreakPreview" zoomScale="90" zoomScaleSheetLayoutView="90" workbookViewId="0" topLeftCell="A1">
      <selection activeCell="H9" sqref="H9:I9"/>
    </sheetView>
  </sheetViews>
  <sheetFormatPr defaultColWidth="9.33203125" defaultRowHeight="12.75"/>
  <cols>
    <col min="2" max="3" width="11.5" style="0" customWidth="1"/>
    <col min="4" max="4" width="49.33203125" style="0" customWidth="1"/>
    <col min="5" max="5" width="10" style="0" customWidth="1"/>
    <col min="6" max="6" width="13.66015625" style="0" customWidth="1"/>
    <col min="7" max="7" width="15.33203125" style="0" customWidth="1"/>
    <col min="8" max="8" width="15.66015625" style="0" customWidth="1"/>
    <col min="9" max="9" width="19.5" style="0" customWidth="1"/>
    <col min="14" max="14" width="22.16015625" style="0" customWidth="1"/>
  </cols>
  <sheetData>
    <row r="1" spans="1:9" ht="12.75">
      <c r="A1" s="229"/>
      <c r="B1" s="230"/>
      <c r="C1" s="230"/>
      <c r="D1" s="230"/>
      <c r="E1" s="230"/>
      <c r="F1" s="230"/>
      <c r="G1" s="230"/>
      <c r="H1" s="230"/>
      <c r="I1" s="231"/>
    </row>
    <row r="2" spans="1:9" ht="18">
      <c r="A2" s="232"/>
      <c r="B2" s="233"/>
      <c r="C2" s="233"/>
      <c r="D2" s="233"/>
      <c r="E2" s="224" t="s">
        <v>645</v>
      </c>
      <c r="F2" s="233"/>
      <c r="G2" s="233"/>
      <c r="H2" s="233"/>
      <c r="I2" s="234"/>
    </row>
    <row r="3" spans="1:9" ht="18">
      <c r="A3" s="232"/>
      <c r="B3" s="233"/>
      <c r="C3" s="233"/>
      <c r="D3" s="233"/>
      <c r="E3" s="224" t="s">
        <v>646</v>
      </c>
      <c r="F3" s="233"/>
      <c r="G3" s="233"/>
      <c r="H3" s="233"/>
      <c r="I3" s="234"/>
    </row>
    <row r="4" spans="1:9" ht="18">
      <c r="A4" s="232"/>
      <c r="B4" s="233"/>
      <c r="C4" s="233"/>
      <c r="D4" s="233"/>
      <c r="E4" s="224" t="s">
        <v>733</v>
      </c>
      <c r="F4" s="233"/>
      <c r="G4" s="233"/>
      <c r="H4" s="233"/>
      <c r="I4" s="234"/>
    </row>
    <row r="5" spans="1:9" ht="12.75">
      <c r="A5" s="232"/>
      <c r="B5" s="233"/>
      <c r="C5" s="233"/>
      <c r="D5" s="233"/>
      <c r="E5" s="233"/>
      <c r="F5" s="233"/>
      <c r="G5" s="233"/>
      <c r="H5" s="233"/>
      <c r="I5" s="234"/>
    </row>
    <row r="6" spans="1:9" ht="15">
      <c r="A6" s="131" t="s">
        <v>590</v>
      </c>
      <c r="B6" s="309"/>
      <c r="C6" s="132"/>
      <c r="D6" s="133"/>
      <c r="E6" s="134"/>
      <c r="F6" s="135"/>
      <c r="G6" s="135"/>
      <c r="H6" s="136"/>
      <c r="I6" s="137"/>
    </row>
    <row r="7" spans="1:9" ht="15">
      <c r="A7" s="389" t="s">
        <v>644</v>
      </c>
      <c r="B7" s="390"/>
      <c r="C7" s="390"/>
      <c r="D7" s="390"/>
      <c r="E7" s="390"/>
      <c r="F7" s="390"/>
      <c r="G7" s="390"/>
      <c r="H7" s="390"/>
      <c r="I7" s="138"/>
    </row>
    <row r="8" spans="1:9" ht="15">
      <c r="A8" s="131" t="s">
        <v>685</v>
      </c>
      <c r="B8" s="309"/>
      <c r="C8" s="132"/>
      <c r="D8" s="133"/>
      <c r="E8" s="134"/>
      <c r="F8" s="295" t="s">
        <v>643</v>
      </c>
      <c r="G8" s="139"/>
      <c r="H8" s="295" t="s">
        <v>732</v>
      </c>
      <c r="I8" s="296">
        <v>0.2882</v>
      </c>
    </row>
    <row r="9" spans="1:9" ht="15.6" thickBot="1">
      <c r="A9" s="141" t="s">
        <v>867</v>
      </c>
      <c r="B9" s="318"/>
      <c r="C9" s="142"/>
      <c r="D9" s="143"/>
      <c r="E9" s="144"/>
      <c r="F9" s="145" t="s">
        <v>19</v>
      </c>
      <c r="G9" s="145"/>
      <c r="H9" s="384">
        <f>I240</f>
        <v>2717774.5399999996</v>
      </c>
      <c r="I9" s="385"/>
    </row>
    <row r="10" spans="1:9" ht="22.8">
      <c r="A10" s="386" t="s">
        <v>589</v>
      </c>
      <c r="B10" s="387"/>
      <c r="C10" s="387"/>
      <c r="D10" s="387"/>
      <c r="E10" s="387"/>
      <c r="F10" s="387"/>
      <c r="G10" s="387"/>
      <c r="H10" s="387"/>
      <c r="I10" s="388"/>
    </row>
    <row r="11" spans="1:9" ht="26.4">
      <c r="A11" s="150" t="s">
        <v>11</v>
      </c>
      <c r="B11" s="312" t="s">
        <v>814</v>
      </c>
      <c r="C11" s="1" t="s">
        <v>12</v>
      </c>
      <c r="D11" s="1" t="s">
        <v>14</v>
      </c>
      <c r="E11" s="1" t="s">
        <v>15</v>
      </c>
      <c r="F11" s="1" t="s">
        <v>16</v>
      </c>
      <c r="G11" s="2" t="s">
        <v>17</v>
      </c>
      <c r="H11" s="2" t="s">
        <v>18</v>
      </c>
      <c r="I11" s="151" t="s">
        <v>19</v>
      </c>
    </row>
    <row r="12" spans="1:14" ht="12.75">
      <c r="A12" s="152" t="s">
        <v>594</v>
      </c>
      <c r="B12" s="323"/>
      <c r="C12" s="40"/>
      <c r="D12" s="375" t="s">
        <v>13</v>
      </c>
      <c r="E12" s="376"/>
      <c r="F12" s="376"/>
      <c r="G12" s="376"/>
      <c r="H12" s="376"/>
      <c r="I12" s="377"/>
      <c r="N12" s="298">
        <v>2008800.96</v>
      </c>
    </row>
    <row r="13" spans="1:14" ht="12.75">
      <c r="A13" s="150" t="s">
        <v>0</v>
      </c>
      <c r="B13" s="324" t="s">
        <v>815</v>
      </c>
      <c r="C13" s="6">
        <v>10004</v>
      </c>
      <c r="D13" s="7" t="s">
        <v>818</v>
      </c>
      <c r="E13" s="128" t="s">
        <v>23</v>
      </c>
      <c r="F13" s="12">
        <f>'MEMÓRIA DE CÁLCULO'!E14</f>
        <v>6</v>
      </c>
      <c r="G13" s="5">
        <v>499.97</v>
      </c>
      <c r="H13" s="5">
        <f>ROUND((G13*(1+$I$8)),2)</f>
        <v>644.06</v>
      </c>
      <c r="I13" s="153">
        <f>ROUND(F13*H13,2)</f>
        <v>3864.36</v>
      </c>
      <c r="N13" s="298">
        <v>1815820.15</v>
      </c>
    </row>
    <row r="14" spans="1:14" ht="26.4">
      <c r="A14" s="150" t="s">
        <v>4</v>
      </c>
      <c r="B14" s="312" t="s">
        <v>816</v>
      </c>
      <c r="C14" s="8" t="s">
        <v>21</v>
      </c>
      <c r="D14" s="9" t="s">
        <v>22</v>
      </c>
      <c r="E14" s="8" t="s">
        <v>23</v>
      </c>
      <c r="F14" s="12">
        <f>'MEMÓRIA DE CÁLCULO'!E15</f>
        <v>1604.28</v>
      </c>
      <c r="G14" s="5">
        <v>2.47</v>
      </c>
      <c r="H14" s="5">
        <f aca="true" t="shared" si="0" ref="H14:H20">ROUND((G14*(1+$I$8)),2)</f>
        <v>3.18</v>
      </c>
      <c r="I14" s="153">
        <f aca="true" t="shared" si="1" ref="I14:I20">ROUND(F14*H14,2)</f>
        <v>5101.61</v>
      </c>
      <c r="N14" s="298">
        <f>N12-N13</f>
        <v>192980.81000000006</v>
      </c>
    </row>
    <row r="15" spans="1:9" ht="12.75">
      <c r="A15" s="150" t="s">
        <v>5</v>
      </c>
      <c r="B15" s="312" t="s">
        <v>816</v>
      </c>
      <c r="C15" s="8" t="s">
        <v>27</v>
      </c>
      <c r="D15" s="9" t="s">
        <v>28</v>
      </c>
      <c r="E15" s="8" t="s">
        <v>23</v>
      </c>
      <c r="F15" s="12">
        <f>'MEMÓRIA DE CÁLCULO'!E16</f>
        <v>328.88</v>
      </c>
      <c r="G15" s="5">
        <v>125.23</v>
      </c>
      <c r="H15" s="5">
        <f t="shared" si="0"/>
        <v>161.32</v>
      </c>
      <c r="I15" s="153">
        <f>ROUND(F15*H15,2)</f>
        <v>53054.92</v>
      </c>
    </row>
    <row r="16" spans="1:9" ht="39.6">
      <c r="A16" s="150" t="s">
        <v>6</v>
      </c>
      <c r="B16" s="312" t="s">
        <v>816</v>
      </c>
      <c r="C16" s="10" t="s">
        <v>24</v>
      </c>
      <c r="D16" s="9" t="s">
        <v>25</v>
      </c>
      <c r="E16" s="10" t="s">
        <v>23</v>
      </c>
      <c r="F16" s="12">
        <f>'MEMÓRIA DE CÁLCULO'!E17</f>
        <v>20</v>
      </c>
      <c r="G16" s="5">
        <v>1104.15</v>
      </c>
      <c r="H16" s="5">
        <f t="shared" si="0"/>
        <v>1422.37</v>
      </c>
      <c r="I16" s="153">
        <f t="shared" si="1"/>
        <v>28447.4</v>
      </c>
    </row>
    <row r="17" spans="1:9" ht="26.4">
      <c r="A17" s="150" t="s">
        <v>9</v>
      </c>
      <c r="B17" s="312" t="s">
        <v>816</v>
      </c>
      <c r="C17" s="1" t="str">
        <f>CPU!B11</f>
        <v>COMP.01</v>
      </c>
      <c r="D17" s="4" t="str">
        <f>CPU!C11</f>
        <v xml:space="preserve"> INSTALACAO PROVISORIA AGUA-RESERVAT.C/REDE ALIMENT</v>
      </c>
      <c r="E17" s="114" t="s">
        <v>15</v>
      </c>
      <c r="F17" s="12">
        <f>'MEMÓRIA DE CÁLCULO'!E18</f>
        <v>1</v>
      </c>
      <c r="G17" s="5">
        <f>CPU!G23</f>
        <v>311.71</v>
      </c>
      <c r="H17" s="5">
        <f t="shared" si="0"/>
        <v>401.54</v>
      </c>
      <c r="I17" s="153">
        <f t="shared" si="1"/>
        <v>401.54</v>
      </c>
    </row>
    <row r="18" spans="1:9" ht="39.6">
      <c r="A18" s="150" t="s">
        <v>7</v>
      </c>
      <c r="B18" s="312" t="s">
        <v>816</v>
      </c>
      <c r="C18" s="8" t="s">
        <v>29</v>
      </c>
      <c r="D18" s="9" t="s">
        <v>30</v>
      </c>
      <c r="E18" s="8" t="s">
        <v>31</v>
      </c>
      <c r="F18" s="12">
        <f>'MEMÓRIA DE CÁLCULO'!E19</f>
        <v>164.44</v>
      </c>
      <c r="G18" s="5">
        <v>48.34</v>
      </c>
      <c r="H18" s="5">
        <f t="shared" si="0"/>
        <v>62.27</v>
      </c>
      <c r="I18" s="153">
        <f t="shared" si="1"/>
        <v>10239.68</v>
      </c>
    </row>
    <row r="19" spans="1:9" ht="26.4">
      <c r="A19" s="150" t="s">
        <v>8</v>
      </c>
      <c r="B19" s="312" t="s">
        <v>816</v>
      </c>
      <c r="C19" s="113" t="str">
        <f>CPU!B24</f>
        <v>COMP.02</v>
      </c>
      <c r="D19" s="11" t="str">
        <f>CPU!C24</f>
        <v>ENTRADA PROVISORIA DE ENERGIA ELETRICA AEREA TRIFASICA 40A EM POSTE MADEIRA</v>
      </c>
      <c r="E19" s="114" t="s">
        <v>15</v>
      </c>
      <c r="F19" s="12">
        <f>'MEMÓRIA DE CÁLCULO'!E20</f>
        <v>1</v>
      </c>
      <c r="G19" s="5">
        <f>CPU!G43</f>
        <v>1621.41</v>
      </c>
      <c r="H19" s="5">
        <f t="shared" si="0"/>
        <v>2088.7</v>
      </c>
      <c r="I19" s="153">
        <f t="shared" si="1"/>
        <v>2088.7</v>
      </c>
    </row>
    <row r="20" spans="1:9" ht="12.75">
      <c r="A20" s="150" t="s">
        <v>813</v>
      </c>
      <c r="B20" s="311" t="s">
        <v>815</v>
      </c>
      <c r="C20" s="310">
        <v>1</v>
      </c>
      <c r="D20" s="11" t="s">
        <v>817</v>
      </c>
      <c r="E20" s="312" t="s">
        <v>79</v>
      </c>
      <c r="F20" s="12">
        <f>'MEMÓRIA DE CÁLCULO'!E21</f>
        <v>1</v>
      </c>
      <c r="G20" s="5">
        <v>12622.32</v>
      </c>
      <c r="H20" s="5">
        <f t="shared" si="0"/>
        <v>16260.07</v>
      </c>
      <c r="I20" s="153">
        <f t="shared" si="1"/>
        <v>16260.07</v>
      </c>
    </row>
    <row r="21" spans="1:9" ht="12.75">
      <c r="A21" s="378" t="s">
        <v>20</v>
      </c>
      <c r="B21" s="379"/>
      <c r="C21" s="380"/>
      <c r="D21" s="380"/>
      <c r="E21" s="380"/>
      <c r="F21" s="380"/>
      <c r="G21" s="380"/>
      <c r="H21" s="380"/>
      <c r="I21" s="154">
        <f>SUM(I13:I20)</f>
        <v>119458.28</v>
      </c>
    </row>
    <row r="22" spans="1:9" ht="12.75">
      <c r="A22" s="152" t="s">
        <v>595</v>
      </c>
      <c r="B22" s="323"/>
      <c r="C22" s="40"/>
      <c r="D22" s="375" t="s">
        <v>58</v>
      </c>
      <c r="E22" s="376"/>
      <c r="F22" s="376"/>
      <c r="G22" s="376"/>
      <c r="H22" s="376"/>
      <c r="I22" s="377"/>
    </row>
    <row r="23" spans="1:9" ht="26.4">
      <c r="A23" s="150" t="s">
        <v>32</v>
      </c>
      <c r="B23" s="312" t="s">
        <v>816</v>
      </c>
      <c r="C23" s="8" t="s">
        <v>42</v>
      </c>
      <c r="D23" s="9" t="s">
        <v>43</v>
      </c>
      <c r="E23" s="8" t="s">
        <v>44</v>
      </c>
      <c r="F23" s="12">
        <f>'MEMÓRIA DE CÁLCULO'!E23</f>
        <v>13.89</v>
      </c>
      <c r="G23" s="5">
        <v>77.5</v>
      </c>
      <c r="H23" s="5">
        <f>ROUND((G23*(1+$I$8)),2)</f>
        <v>99.84</v>
      </c>
      <c r="I23" s="153">
        <f aca="true" t="shared" si="2" ref="I23:I38">ROUND(F23*H23,2)</f>
        <v>1386.78</v>
      </c>
    </row>
    <row r="24" spans="1:9" ht="26.4">
      <c r="A24" s="150" t="s">
        <v>1</v>
      </c>
      <c r="B24" s="312" t="s">
        <v>816</v>
      </c>
      <c r="C24" s="8" t="s">
        <v>45</v>
      </c>
      <c r="D24" s="9" t="s">
        <v>46</v>
      </c>
      <c r="E24" s="8" t="s">
        <v>44</v>
      </c>
      <c r="F24" s="12">
        <f>'MEMÓRIA DE CÁLCULO'!E36</f>
        <v>31.11</v>
      </c>
      <c r="G24" s="5">
        <v>101.8</v>
      </c>
      <c r="H24" s="5">
        <f aca="true" t="shared" si="3" ref="H24:H38">ROUND((G24*(1+$I$8)),2)</f>
        <v>131.14</v>
      </c>
      <c r="I24" s="153">
        <f t="shared" si="2"/>
        <v>4079.77</v>
      </c>
    </row>
    <row r="25" spans="1:9" ht="20.4" customHeight="1">
      <c r="A25" s="150" t="s">
        <v>33</v>
      </c>
      <c r="B25" s="312" t="s">
        <v>816</v>
      </c>
      <c r="C25" s="8" t="s">
        <v>658</v>
      </c>
      <c r="D25" s="9" t="s">
        <v>659</v>
      </c>
      <c r="E25" s="8" t="s">
        <v>44</v>
      </c>
      <c r="F25" s="12">
        <f>'MEMÓRIA DE CÁLCULO'!E44</f>
        <v>15.04</v>
      </c>
      <c r="G25" s="5">
        <v>40.99</v>
      </c>
      <c r="H25" s="5">
        <f t="shared" si="3"/>
        <v>52.8</v>
      </c>
      <c r="I25" s="153">
        <f aca="true" t="shared" si="4" ref="I25">ROUND(F25*H25,2)</f>
        <v>794.11</v>
      </c>
    </row>
    <row r="26" spans="1:9" ht="39.6">
      <c r="A26" s="150" t="s">
        <v>34</v>
      </c>
      <c r="B26" s="312" t="s">
        <v>816</v>
      </c>
      <c r="C26" s="8" t="s">
        <v>47</v>
      </c>
      <c r="D26" s="9" t="s">
        <v>48</v>
      </c>
      <c r="E26" s="8" t="s">
        <v>23</v>
      </c>
      <c r="F26" s="12">
        <f>'MEMÓRIA DE CÁLCULO'!E45</f>
        <v>32.71</v>
      </c>
      <c r="G26" s="5">
        <v>29.94</v>
      </c>
      <c r="H26" s="5">
        <f t="shared" si="3"/>
        <v>38.57</v>
      </c>
      <c r="I26" s="153">
        <f t="shared" si="2"/>
        <v>1261.62</v>
      </c>
    </row>
    <row r="27" spans="1:9" ht="39.6">
      <c r="A27" s="150" t="s">
        <v>35</v>
      </c>
      <c r="B27" s="312" t="s">
        <v>816</v>
      </c>
      <c r="C27" s="8" t="s">
        <v>145</v>
      </c>
      <c r="D27" s="9" t="s">
        <v>146</v>
      </c>
      <c r="E27" s="8" t="s">
        <v>23</v>
      </c>
      <c r="F27" s="12">
        <f>'MEMÓRIA DE CÁLCULO'!E58</f>
        <v>168.27999999999997</v>
      </c>
      <c r="G27" s="5">
        <v>74.55</v>
      </c>
      <c r="H27" s="5">
        <f t="shared" si="3"/>
        <v>96.04</v>
      </c>
      <c r="I27" s="153">
        <f t="shared" si="2"/>
        <v>16161.61</v>
      </c>
    </row>
    <row r="28" spans="1:9" ht="39.6">
      <c r="A28" s="150" t="s">
        <v>36</v>
      </c>
      <c r="B28" s="312" t="s">
        <v>816</v>
      </c>
      <c r="C28" s="8" t="s">
        <v>144</v>
      </c>
      <c r="D28" s="9" t="s">
        <v>143</v>
      </c>
      <c r="E28" s="8" t="s">
        <v>23</v>
      </c>
      <c r="F28" s="12">
        <f>'MEMÓRIA DE CÁLCULO'!E64</f>
        <v>335.69</v>
      </c>
      <c r="G28" s="5">
        <v>64.37</v>
      </c>
      <c r="H28" s="5">
        <f t="shared" si="3"/>
        <v>82.92</v>
      </c>
      <c r="I28" s="153">
        <f t="shared" si="2"/>
        <v>27835.41</v>
      </c>
    </row>
    <row r="29" spans="1:9" ht="39.6">
      <c r="A29" s="150" t="s">
        <v>37</v>
      </c>
      <c r="B29" s="312" t="s">
        <v>816</v>
      </c>
      <c r="C29" s="8" t="s">
        <v>147</v>
      </c>
      <c r="D29" s="9" t="s">
        <v>148</v>
      </c>
      <c r="E29" s="8" t="s">
        <v>23</v>
      </c>
      <c r="F29" s="12">
        <f>'MEMÓRIA DE CÁLCULO'!E71</f>
        <v>53.1</v>
      </c>
      <c r="G29" s="5">
        <v>125.06</v>
      </c>
      <c r="H29" s="5">
        <f t="shared" si="3"/>
        <v>161.1</v>
      </c>
      <c r="I29" s="153">
        <f t="shared" si="2"/>
        <v>8554.41</v>
      </c>
    </row>
    <row r="30" spans="1:9" ht="34.8" customHeight="1">
      <c r="A30" s="150" t="s">
        <v>38</v>
      </c>
      <c r="B30" s="312" t="s">
        <v>816</v>
      </c>
      <c r="C30" s="8" t="s">
        <v>56</v>
      </c>
      <c r="D30" s="9" t="s">
        <v>57</v>
      </c>
      <c r="E30" s="8" t="s">
        <v>51</v>
      </c>
      <c r="F30" s="12">
        <f>'MEMÓRIA DE CÁLCULO'!E72</f>
        <v>660.9</v>
      </c>
      <c r="G30" s="5">
        <v>16.87</v>
      </c>
      <c r="H30" s="5">
        <f t="shared" si="3"/>
        <v>21.73</v>
      </c>
      <c r="I30" s="153">
        <f t="shared" si="2"/>
        <v>14361.36</v>
      </c>
    </row>
    <row r="31" spans="1:9" ht="39.6">
      <c r="A31" s="150" t="s">
        <v>39</v>
      </c>
      <c r="B31" s="312" t="s">
        <v>816</v>
      </c>
      <c r="C31" s="8">
        <v>96544</v>
      </c>
      <c r="D31" s="9" t="s">
        <v>745</v>
      </c>
      <c r="E31" s="8" t="s">
        <v>51</v>
      </c>
      <c r="F31" s="12">
        <f>'MEMÓRIA DE CÁLCULO'!E73</f>
        <v>1</v>
      </c>
      <c r="G31" s="5">
        <v>15.72</v>
      </c>
      <c r="H31" s="5">
        <f t="shared" si="3"/>
        <v>20.25</v>
      </c>
      <c r="I31" s="153">
        <f t="shared" si="2"/>
        <v>20.25</v>
      </c>
    </row>
    <row r="32" spans="1:9" ht="34.2" customHeight="1">
      <c r="A32" s="150" t="s">
        <v>40</v>
      </c>
      <c r="B32" s="312" t="s">
        <v>816</v>
      </c>
      <c r="C32" s="8" t="s">
        <v>54</v>
      </c>
      <c r="D32" s="9" t="s">
        <v>55</v>
      </c>
      <c r="E32" s="8" t="s">
        <v>51</v>
      </c>
      <c r="F32" s="12">
        <f>'MEMÓRIA DE CÁLCULO'!E74</f>
        <v>931.2</v>
      </c>
      <c r="G32" s="5">
        <v>14.64</v>
      </c>
      <c r="H32" s="5">
        <f t="shared" si="3"/>
        <v>18.86</v>
      </c>
      <c r="I32" s="153">
        <f t="shared" si="2"/>
        <v>17562.43</v>
      </c>
    </row>
    <row r="33" spans="1:9" ht="39.6">
      <c r="A33" s="150" t="s">
        <v>41</v>
      </c>
      <c r="B33" s="312" t="s">
        <v>816</v>
      </c>
      <c r="C33" s="8" t="s">
        <v>49</v>
      </c>
      <c r="D33" s="9" t="s">
        <v>50</v>
      </c>
      <c r="E33" s="8" t="s">
        <v>51</v>
      </c>
      <c r="F33" s="12">
        <f>'MEMÓRIA DE CÁLCULO'!E75</f>
        <v>847.6</v>
      </c>
      <c r="G33" s="5">
        <v>13.05</v>
      </c>
      <c r="H33" s="5">
        <f t="shared" si="3"/>
        <v>16.81</v>
      </c>
      <c r="I33" s="153">
        <f t="shared" si="2"/>
        <v>14248.16</v>
      </c>
    </row>
    <row r="34" spans="1:9" ht="39.6">
      <c r="A34" s="150" t="s">
        <v>149</v>
      </c>
      <c r="B34" s="312" t="s">
        <v>816</v>
      </c>
      <c r="C34" s="8">
        <v>96547</v>
      </c>
      <c r="D34" s="9" t="s">
        <v>749</v>
      </c>
      <c r="E34" s="8" t="s">
        <v>51</v>
      </c>
      <c r="F34" s="12">
        <f>'MEMÓRIA DE CÁLCULO'!E76</f>
        <v>157</v>
      </c>
      <c r="G34" s="5">
        <v>11.01</v>
      </c>
      <c r="H34" s="5">
        <f t="shared" si="3"/>
        <v>14.18</v>
      </c>
      <c r="I34" s="153">
        <f t="shared" si="2"/>
        <v>2226.26</v>
      </c>
    </row>
    <row r="35" spans="1:9" ht="39.6">
      <c r="A35" s="150" t="s">
        <v>746</v>
      </c>
      <c r="B35" s="312" t="s">
        <v>816</v>
      </c>
      <c r="C35" s="8">
        <v>96548</v>
      </c>
      <c r="D35" s="9" t="s">
        <v>750</v>
      </c>
      <c r="E35" s="8" t="s">
        <v>51</v>
      </c>
      <c r="F35" s="12">
        <f>'MEMÓRIA DE CÁLCULO'!E77</f>
        <v>44.6</v>
      </c>
      <c r="G35" s="5">
        <v>10.41</v>
      </c>
      <c r="H35" s="5">
        <f t="shared" si="3"/>
        <v>13.41</v>
      </c>
      <c r="I35" s="153">
        <f t="shared" si="2"/>
        <v>598.09</v>
      </c>
    </row>
    <row r="36" spans="1:9" ht="39.6">
      <c r="A36" s="150" t="s">
        <v>747</v>
      </c>
      <c r="B36" s="312" t="s">
        <v>816</v>
      </c>
      <c r="C36" s="10" t="s">
        <v>176</v>
      </c>
      <c r="D36" s="9" t="s">
        <v>177</v>
      </c>
      <c r="E36" s="10" t="s">
        <v>44</v>
      </c>
      <c r="F36" s="12">
        <f>'MEMÓRIA DE CÁLCULO'!E78</f>
        <v>9.48</v>
      </c>
      <c r="G36" s="5">
        <v>780.34</v>
      </c>
      <c r="H36" s="5">
        <f t="shared" si="3"/>
        <v>1005.23</v>
      </c>
      <c r="I36" s="153">
        <f t="shared" si="2"/>
        <v>9529.58</v>
      </c>
    </row>
    <row r="37" spans="1:9" ht="52.8">
      <c r="A37" s="150" t="s">
        <v>748</v>
      </c>
      <c r="B37" s="312" t="s">
        <v>816</v>
      </c>
      <c r="C37" s="8" t="s">
        <v>52</v>
      </c>
      <c r="D37" s="9" t="s">
        <v>53</v>
      </c>
      <c r="E37" s="8" t="s">
        <v>44</v>
      </c>
      <c r="F37" s="12">
        <f>'MEMÓRIA DE CÁLCULO'!E79</f>
        <v>31.68</v>
      </c>
      <c r="G37" s="5">
        <v>711.92</v>
      </c>
      <c r="H37" s="5">
        <f t="shared" si="3"/>
        <v>917.1</v>
      </c>
      <c r="I37" s="153">
        <f t="shared" si="2"/>
        <v>29053.73</v>
      </c>
    </row>
    <row r="38" spans="1:9" ht="26.4">
      <c r="A38" s="150" t="s">
        <v>864</v>
      </c>
      <c r="B38" s="312" t="s">
        <v>815</v>
      </c>
      <c r="C38" s="8">
        <v>20174</v>
      </c>
      <c r="D38" s="9" t="s">
        <v>865</v>
      </c>
      <c r="E38" s="8" t="s">
        <v>44</v>
      </c>
      <c r="F38" s="12">
        <f>'MEMÓRIA DE CÁLCULO'!E80</f>
        <v>29.96</v>
      </c>
      <c r="G38" s="5">
        <v>92.07</v>
      </c>
      <c r="H38" s="5">
        <f t="shared" si="3"/>
        <v>118.6</v>
      </c>
      <c r="I38" s="153">
        <f t="shared" si="2"/>
        <v>3553.26</v>
      </c>
    </row>
    <row r="39" spans="1:9" ht="12.75">
      <c r="A39" s="378" t="s">
        <v>20</v>
      </c>
      <c r="B39" s="379"/>
      <c r="C39" s="380"/>
      <c r="D39" s="380"/>
      <c r="E39" s="380"/>
      <c r="F39" s="380"/>
      <c r="G39" s="380"/>
      <c r="H39" s="380"/>
      <c r="I39" s="154">
        <f>SUM(I23:I38)</f>
        <v>151226.83000000002</v>
      </c>
    </row>
    <row r="40" spans="1:9" ht="12.75">
      <c r="A40" s="152" t="s">
        <v>596</v>
      </c>
      <c r="B40" s="323"/>
      <c r="C40" s="146"/>
      <c r="D40" s="375" t="s">
        <v>59</v>
      </c>
      <c r="E40" s="376"/>
      <c r="F40" s="376"/>
      <c r="G40" s="376"/>
      <c r="H40" s="376"/>
      <c r="I40" s="377"/>
    </row>
    <row r="41" spans="1:9" ht="52.8">
      <c r="A41" s="150" t="s">
        <v>60</v>
      </c>
      <c r="B41" s="312" t="s">
        <v>816</v>
      </c>
      <c r="C41" s="8" t="s">
        <v>184</v>
      </c>
      <c r="D41" s="9" t="s">
        <v>185</v>
      </c>
      <c r="E41" s="8" t="s">
        <v>23</v>
      </c>
      <c r="F41" s="12">
        <f>'MEMÓRIA DE CÁLCULO'!E82</f>
        <v>344.38</v>
      </c>
      <c r="G41" s="5">
        <v>75.24</v>
      </c>
      <c r="H41" s="5">
        <f aca="true" t="shared" si="5" ref="H41:H52">ROUND((G41*(1+$I$8)),2)</f>
        <v>96.92</v>
      </c>
      <c r="I41" s="153">
        <f aca="true" t="shared" si="6" ref="I41:I52">ROUND(F41*H41,2)</f>
        <v>33377.31</v>
      </c>
    </row>
    <row r="42" spans="1:9" ht="52.8">
      <c r="A42" s="150" t="s">
        <v>61</v>
      </c>
      <c r="B42" s="312" t="s">
        <v>816</v>
      </c>
      <c r="C42" s="262" t="s">
        <v>174</v>
      </c>
      <c r="D42" s="4" t="s">
        <v>175</v>
      </c>
      <c r="E42" s="262" t="s">
        <v>23</v>
      </c>
      <c r="F42" s="12">
        <f>'MEMÓRIA DE CÁLCULO'!E83</f>
        <v>382.74</v>
      </c>
      <c r="G42" s="5">
        <v>129.55</v>
      </c>
      <c r="H42" s="5">
        <f t="shared" si="5"/>
        <v>166.89</v>
      </c>
      <c r="I42" s="153">
        <f t="shared" si="6"/>
        <v>63875.48</v>
      </c>
    </row>
    <row r="43" spans="1:9" ht="39.6">
      <c r="A43" s="150" t="s">
        <v>2</v>
      </c>
      <c r="B43" s="312" t="s">
        <v>816</v>
      </c>
      <c r="C43" s="8" t="s">
        <v>166</v>
      </c>
      <c r="D43" s="9" t="s">
        <v>167</v>
      </c>
      <c r="E43" s="8" t="s">
        <v>23</v>
      </c>
      <c r="F43" s="12">
        <f>'MEMÓRIA DE CÁLCULO'!E84</f>
        <v>19.89</v>
      </c>
      <c r="G43" s="5">
        <v>39.78</v>
      </c>
      <c r="H43" s="5">
        <f t="shared" si="5"/>
        <v>51.24</v>
      </c>
      <c r="I43" s="153">
        <f t="shared" si="6"/>
        <v>1019.16</v>
      </c>
    </row>
    <row r="44" spans="1:9" ht="52.8">
      <c r="A44" s="150" t="s">
        <v>62</v>
      </c>
      <c r="B44" s="312" t="s">
        <v>816</v>
      </c>
      <c r="C44" s="8" t="s">
        <v>168</v>
      </c>
      <c r="D44" s="9" t="s">
        <v>169</v>
      </c>
      <c r="E44" s="8" t="s">
        <v>51</v>
      </c>
      <c r="F44" s="12">
        <f>'MEMÓRIA DE CÁLCULO'!E85</f>
        <v>802.4</v>
      </c>
      <c r="G44" s="5">
        <v>16.87</v>
      </c>
      <c r="H44" s="5">
        <f t="shared" si="5"/>
        <v>21.73</v>
      </c>
      <c r="I44" s="153">
        <f t="shared" si="6"/>
        <v>17436.15</v>
      </c>
    </row>
    <row r="45" spans="1:9" ht="52.8">
      <c r="A45" s="150" t="s">
        <v>63</v>
      </c>
      <c r="B45" s="312" t="s">
        <v>816</v>
      </c>
      <c r="C45" s="8">
        <v>92776</v>
      </c>
      <c r="D45" s="9" t="s">
        <v>759</v>
      </c>
      <c r="E45" s="8" t="s">
        <v>51</v>
      </c>
      <c r="F45" s="12">
        <f>'MEMÓRIA DE CÁLCULO'!E86</f>
        <v>13.1</v>
      </c>
      <c r="G45" s="5">
        <v>15.74</v>
      </c>
      <c r="H45" s="5">
        <f t="shared" si="5"/>
        <v>20.28</v>
      </c>
      <c r="I45" s="153">
        <f t="shared" si="6"/>
        <v>265.67</v>
      </c>
    </row>
    <row r="46" spans="1:9" ht="52.8">
      <c r="A46" s="150" t="s">
        <v>64</v>
      </c>
      <c r="B46" s="312" t="s">
        <v>816</v>
      </c>
      <c r="C46" s="8" t="s">
        <v>170</v>
      </c>
      <c r="D46" s="9" t="s">
        <v>171</v>
      </c>
      <c r="E46" s="8" t="s">
        <v>51</v>
      </c>
      <c r="F46" s="12">
        <f>'MEMÓRIA DE CÁLCULO'!E87</f>
        <v>1149.5</v>
      </c>
      <c r="G46" s="5">
        <v>12.97</v>
      </c>
      <c r="H46" s="5">
        <f t="shared" si="5"/>
        <v>16.71</v>
      </c>
      <c r="I46" s="153">
        <f t="shared" si="6"/>
        <v>19208.15</v>
      </c>
    </row>
    <row r="47" spans="1:9" ht="52.8">
      <c r="A47" s="150" t="s">
        <v>65</v>
      </c>
      <c r="B47" s="312" t="s">
        <v>816</v>
      </c>
      <c r="C47" s="8" t="s">
        <v>179</v>
      </c>
      <c r="D47" s="9" t="s">
        <v>180</v>
      </c>
      <c r="E47" s="8" t="s">
        <v>51</v>
      </c>
      <c r="F47" s="12">
        <f>'MEMÓRIA DE CÁLCULO'!E88</f>
        <v>277.4</v>
      </c>
      <c r="G47" s="5">
        <v>10.88</v>
      </c>
      <c r="H47" s="5">
        <f t="shared" si="5"/>
        <v>14.02</v>
      </c>
      <c r="I47" s="153">
        <f t="shared" si="6"/>
        <v>3889.15</v>
      </c>
    </row>
    <row r="48" spans="1:9" ht="52.8">
      <c r="A48" s="150" t="s">
        <v>66</v>
      </c>
      <c r="B48" s="312" t="s">
        <v>816</v>
      </c>
      <c r="C48" s="8">
        <v>92777</v>
      </c>
      <c r="D48" s="9" t="s">
        <v>679</v>
      </c>
      <c r="E48" s="281" t="s">
        <v>51</v>
      </c>
      <c r="F48" s="12">
        <f>'MEMÓRIA DE CÁLCULO'!E89</f>
        <v>750.4</v>
      </c>
      <c r="G48" s="5">
        <v>14.62</v>
      </c>
      <c r="H48" s="5">
        <f t="shared" si="5"/>
        <v>18.83</v>
      </c>
      <c r="I48" s="153">
        <f t="shared" si="6"/>
        <v>14130.03</v>
      </c>
    </row>
    <row r="49" spans="1:9" ht="52.8">
      <c r="A49" s="150" t="s">
        <v>69</v>
      </c>
      <c r="B49" s="312" t="s">
        <v>816</v>
      </c>
      <c r="C49" s="8">
        <v>92780</v>
      </c>
      <c r="D49" s="9" t="s">
        <v>762</v>
      </c>
      <c r="E49" s="281" t="s">
        <v>51</v>
      </c>
      <c r="F49" s="12">
        <f>'MEMÓRIA DE CÁLCULO'!E90</f>
        <v>164.2</v>
      </c>
      <c r="G49" s="5">
        <v>10.23</v>
      </c>
      <c r="H49" s="5">
        <f t="shared" si="5"/>
        <v>13.18</v>
      </c>
      <c r="I49" s="153">
        <f t="shared" si="6"/>
        <v>2164.16</v>
      </c>
    </row>
    <row r="50" spans="1:9" ht="52.8">
      <c r="A50" s="150" t="s">
        <v>678</v>
      </c>
      <c r="B50" s="312" t="s">
        <v>816</v>
      </c>
      <c r="C50" s="8" t="s">
        <v>172</v>
      </c>
      <c r="D50" s="9" t="s">
        <v>173</v>
      </c>
      <c r="E50" s="8" t="s">
        <v>51</v>
      </c>
      <c r="F50" s="12">
        <f>'MEMÓRIA DE CÁLCULO'!E91</f>
        <v>77.9</v>
      </c>
      <c r="G50" s="5">
        <v>14.26</v>
      </c>
      <c r="H50" s="5">
        <f t="shared" si="5"/>
        <v>18.37</v>
      </c>
      <c r="I50" s="153">
        <f t="shared" si="6"/>
        <v>1431.02</v>
      </c>
    </row>
    <row r="51" spans="1:9" ht="39.6">
      <c r="A51" s="150" t="s">
        <v>760</v>
      </c>
      <c r="B51" s="312" t="s">
        <v>816</v>
      </c>
      <c r="C51" s="8">
        <v>94966</v>
      </c>
      <c r="D51" s="9" t="s">
        <v>768</v>
      </c>
      <c r="E51" s="8" t="s">
        <v>44</v>
      </c>
      <c r="F51" s="12">
        <f>'MEMÓRIA DE CÁLCULO'!E92</f>
        <v>45.86</v>
      </c>
      <c r="G51" s="5">
        <v>541.22</v>
      </c>
      <c r="H51" s="5">
        <f t="shared" si="5"/>
        <v>697.2</v>
      </c>
      <c r="I51" s="153">
        <f t="shared" si="6"/>
        <v>31973.59</v>
      </c>
    </row>
    <row r="52" spans="1:9" ht="29.4" customHeight="1">
      <c r="A52" s="150" t="s">
        <v>761</v>
      </c>
      <c r="B52" s="312" t="s">
        <v>816</v>
      </c>
      <c r="C52" s="8">
        <v>103670</v>
      </c>
      <c r="D52" s="9" t="s">
        <v>68</v>
      </c>
      <c r="E52" s="8" t="s">
        <v>44</v>
      </c>
      <c r="F52" s="12">
        <f>'MEMÓRIA DE CÁLCULO'!E93</f>
        <v>45.86</v>
      </c>
      <c r="G52" s="16">
        <v>232.26</v>
      </c>
      <c r="H52" s="5">
        <f t="shared" si="5"/>
        <v>299.2</v>
      </c>
      <c r="I52" s="153">
        <f t="shared" si="6"/>
        <v>13721.31</v>
      </c>
    </row>
    <row r="53" spans="1:9" ht="12.75">
      <c r="A53" s="378" t="s">
        <v>20</v>
      </c>
      <c r="B53" s="379"/>
      <c r="C53" s="380"/>
      <c r="D53" s="380"/>
      <c r="E53" s="380"/>
      <c r="F53" s="380"/>
      <c r="G53" s="380"/>
      <c r="H53" s="380"/>
      <c r="I53" s="154">
        <f>SUM(I41:I52)</f>
        <v>202491.18</v>
      </c>
    </row>
    <row r="54" spans="1:9" ht="12.75">
      <c r="A54" s="152" t="s">
        <v>597</v>
      </c>
      <c r="B54" s="323"/>
      <c r="C54" s="146"/>
      <c r="D54" s="375" t="s">
        <v>406</v>
      </c>
      <c r="E54" s="376"/>
      <c r="F54" s="376"/>
      <c r="G54" s="376"/>
      <c r="H54" s="376"/>
      <c r="I54" s="377"/>
    </row>
    <row r="55" spans="1:9" ht="26.4">
      <c r="A55" s="150" t="s">
        <v>70</v>
      </c>
      <c r="B55" s="312" t="s">
        <v>816</v>
      </c>
      <c r="C55" s="8" t="s">
        <v>71</v>
      </c>
      <c r="D55" s="9" t="s">
        <v>72</v>
      </c>
      <c r="E55" s="8" t="s">
        <v>23</v>
      </c>
      <c r="F55" s="13">
        <f>'MEMÓRIA DE CÁLCULO'!E95</f>
        <v>698.31</v>
      </c>
      <c r="G55" s="16">
        <v>17.35</v>
      </c>
      <c r="H55" s="5">
        <f aca="true" t="shared" si="7" ref="H55:H63">ROUND((G55*(1+$I$8)),2)</f>
        <v>22.35</v>
      </c>
      <c r="I55" s="155">
        <f aca="true" t="shared" si="8" ref="I55:I63">ROUND(F55*H55,2)</f>
        <v>15607.23</v>
      </c>
    </row>
    <row r="56" spans="1:9" ht="52.8">
      <c r="A56" s="150" t="s">
        <v>77</v>
      </c>
      <c r="B56" s="312" t="s">
        <v>816</v>
      </c>
      <c r="C56" s="8" t="s">
        <v>73</v>
      </c>
      <c r="D56" s="9" t="s">
        <v>74</v>
      </c>
      <c r="E56" s="8" t="s">
        <v>23</v>
      </c>
      <c r="F56" s="13">
        <f>'MEMÓRIA DE CÁLCULO'!E96</f>
        <v>698.31</v>
      </c>
      <c r="G56" s="16">
        <v>106.6</v>
      </c>
      <c r="H56" s="5">
        <f t="shared" si="7"/>
        <v>137.32</v>
      </c>
      <c r="I56" s="155">
        <f t="shared" si="8"/>
        <v>95891.93</v>
      </c>
    </row>
    <row r="57" spans="1:9" ht="26.4">
      <c r="A57" s="150" t="s">
        <v>78</v>
      </c>
      <c r="B57" s="312" t="s">
        <v>816</v>
      </c>
      <c r="C57" s="8" t="s">
        <v>75</v>
      </c>
      <c r="D57" s="9" t="s">
        <v>76</v>
      </c>
      <c r="E57" s="8" t="s">
        <v>23</v>
      </c>
      <c r="F57" s="13">
        <f>'MEMÓRIA DE CÁLCULO'!E97</f>
        <v>698.31</v>
      </c>
      <c r="G57" s="16">
        <v>42.46</v>
      </c>
      <c r="H57" s="5">
        <f t="shared" si="7"/>
        <v>54.7</v>
      </c>
      <c r="I57" s="155">
        <f aca="true" t="shared" si="9" ref="I57">ROUND(F57*H57,2)</f>
        <v>38197.56</v>
      </c>
    </row>
    <row r="58" spans="1:9" ht="12.75">
      <c r="A58" s="150" t="s">
        <v>3</v>
      </c>
      <c r="B58" s="312" t="s">
        <v>815</v>
      </c>
      <c r="C58" s="19">
        <v>250610</v>
      </c>
      <c r="D58" s="18" t="s">
        <v>80</v>
      </c>
      <c r="E58" s="19" t="s">
        <v>79</v>
      </c>
      <c r="F58" s="13">
        <f>'MEMÓRIA DE CÁLCULO'!E98</f>
        <v>1</v>
      </c>
      <c r="G58" s="16">
        <v>13669.46</v>
      </c>
      <c r="H58" s="5">
        <f t="shared" si="7"/>
        <v>17609</v>
      </c>
      <c r="I58" s="155">
        <f t="shared" si="8"/>
        <v>17609</v>
      </c>
    </row>
    <row r="59" spans="1:10" ht="79.2">
      <c r="A59" s="150" t="s">
        <v>591</v>
      </c>
      <c r="B59" s="312" t="s">
        <v>816</v>
      </c>
      <c r="C59" s="8" t="s">
        <v>686</v>
      </c>
      <c r="D59" s="9" t="s">
        <v>687</v>
      </c>
      <c r="E59" s="8" t="s">
        <v>23</v>
      </c>
      <c r="F59" s="13">
        <f>'MEMÓRIA DE CÁLCULO'!E99</f>
        <v>162.9</v>
      </c>
      <c r="G59" s="16">
        <v>171.48</v>
      </c>
      <c r="H59" s="5">
        <f t="shared" si="7"/>
        <v>220.9</v>
      </c>
      <c r="I59" s="155">
        <f t="shared" si="8"/>
        <v>35984.61</v>
      </c>
      <c r="J59" s="17"/>
    </row>
    <row r="60" spans="1:10" ht="26.4">
      <c r="A60" s="150" t="s">
        <v>88</v>
      </c>
      <c r="B60" s="312" t="s">
        <v>816</v>
      </c>
      <c r="C60" s="8" t="s">
        <v>586</v>
      </c>
      <c r="D60" s="9" t="s">
        <v>587</v>
      </c>
      <c r="E60" s="8" t="s">
        <v>23</v>
      </c>
      <c r="F60" s="13">
        <f>'MEMÓRIA DE CÁLCULO'!E100</f>
        <v>5.1</v>
      </c>
      <c r="G60" s="16">
        <v>597.51</v>
      </c>
      <c r="H60" s="5">
        <f t="shared" si="7"/>
        <v>769.71</v>
      </c>
      <c r="I60" s="155">
        <f t="shared" si="8"/>
        <v>3925.52</v>
      </c>
      <c r="J60" s="17"/>
    </row>
    <row r="61" spans="1:9" ht="34.8" customHeight="1">
      <c r="A61" s="150" t="s">
        <v>89</v>
      </c>
      <c r="B61" s="312" t="s">
        <v>816</v>
      </c>
      <c r="C61" s="8" t="s">
        <v>688</v>
      </c>
      <c r="D61" s="9" t="s">
        <v>689</v>
      </c>
      <c r="E61" s="10" t="s">
        <v>23</v>
      </c>
      <c r="F61" s="13">
        <f>'MEMÓRIA DE CÁLCULO'!E101</f>
        <v>698.31</v>
      </c>
      <c r="G61" s="16">
        <v>46.39</v>
      </c>
      <c r="H61" s="5">
        <f t="shared" si="7"/>
        <v>59.76</v>
      </c>
      <c r="I61" s="155">
        <f t="shared" si="8"/>
        <v>41731.01</v>
      </c>
    </row>
    <row r="62" spans="1:9" ht="39.6">
      <c r="A62" s="150" t="s">
        <v>592</v>
      </c>
      <c r="B62" s="312" t="s">
        <v>816</v>
      </c>
      <c r="C62" s="8" t="s">
        <v>690</v>
      </c>
      <c r="D62" s="9" t="s">
        <v>691</v>
      </c>
      <c r="E62" s="8" t="s">
        <v>31</v>
      </c>
      <c r="F62" s="13">
        <f>'MEMÓRIA DE CÁLCULO'!E102</f>
        <v>364</v>
      </c>
      <c r="G62" s="16">
        <v>8.32</v>
      </c>
      <c r="H62" s="5">
        <f t="shared" si="7"/>
        <v>10.72</v>
      </c>
      <c r="I62" s="155">
        <f t="shared" si="8"/>
        <v>3902.08</v>
      </c>
    </row>
    <row r="63" spans="1:9" ht="52.8">
      <c r="A63" s="150" t="s">
        <v>593</v>
      </c>
      <c r="B63" s="312" t="s">
        <v>816</v>
      </c>
      <c r="C63" s="8" t="s">
        <v>86</v>
      </c>
      <c r="D63" s="9" t="s">
        <v>87</v>
      </c>
      <c r="E63" s="8" t="s">
        <v>23</v>
      </c>
      <c r="F63" s="13">
        <f>'MEMÓRIA DE CÁLCULO'!E103</f>
        <v>162.9</v>
      </c>
      <c r="G63" s="16">
        <v>18.61</v>
      </c>
      <c r="H63" s="5">
        <f t="shared" si="7"/>
        <v>23.97</v>
      </c>
      <c r="I63" s="155">
        <f t="shared" si="8"/>
        <v>3904.71</v>
      </c>
    </row>
    <row r="64" spans="1:9" ht="12.75">
      <c r="A64" s="378" t="s">
        <v>20</v>
      </c>
      <c r="B64" s="379"/>
      <c r="C64" s="380"/>
      <c r="D64" s="380"/>
      <c r="E64" s="380"/>
      <c r="F64" s="380"/>
      <c r="G64" s="380"/>
      <c r="H64" s="380"/>
      <c r="I64" s="154">
        <f>SUM(I55:I63)</f>
        <v>256753.64999999994</v>
      </c>
    </row>
    <row r="65" spans="1:9" ht="12.75">
      <c r="A65" s="152" t="s">
        <v>598</v>
      </c>
      <c r="B65" s="323"/>
      <c r="C65" s="146"/>
      <c r="D65" s="375" t="s">
        <v>106</v>
      </c>
      <c r="E65" s="376"/>
      <c r="F65" s="376"/>
      <c r="G65" s="376"/>
      <c r="H65" s="376"/>
      <c r="I65" s="377"/>
    </row>
    <row r="66" spans="1:9" ht="45" customHeight="1">
      <c r="A66" s="150" t="s">
        <v>92</v>
      </c>
      <c r="B66" s="312" t="s">
        <v>816</v>
      </c>
      <c r="C66" s="8" t="s">
        <v>90</v>
      </c>
      <c r="D66" s="9" t="s">
        <v>91</v>
      </c>
      <c r="E66" s="8" t="s">
        <v>44</v>
      </c>
      <c r="F66" s="13">
        <f>'MEMÓRIA DE CÁLCULO'!E106</f>
        <v>46.14</v>
      </c>
      <c r="G66" s="16">
        <v>783.65</v>
      </c>
      <c r="H66" s="5">
        <f aca="true" t="shared" si="10" ref="H66:H70">ROUND((G66*(1+$I$8)),2)</f>
        <v>1009.5</v>
      </c>
      <c r="I66" s="155">
        <f>ROUND(F66*H66,2)</f>
        <v>46578.33</v>
      </c>
    </row>
    <row r="67" spans="1:9" ht="26.4">
      <c r="A67" s="150" t="s">
        <v>107</v>
      </c>
      <c r="B67" s="312" t="s">
        <v>816</v>
      </c>
      <c r="C67" s="8">
        <v>88484</v>
      </c>
      <c r="D67" s="9" t="s">
        <v>301</v>
      </c>
      <c r="E67" s="8" t="s">
        <v>23</v>
      </c>
      <c r="F67" s="13">
        <f>'MEMÓRIA DE CÁLCULO'!E126</f>
        <v>90.07999999999998</v>
      </c>
      <c r="G67" s="16">
        <v>2.64</v>
      </c>
      <c r="H67" s="5">
        <f t="shared" si="10"/>
        <v>3.4</v>
      </c>
      <c r="I67" s="155">
        <f>ROUND(F67*H67,2)</f>
        <v>306.27</v>
      </c>
    </row>
    <row r="68" spans="1:9" ht="26.4">
      <c r="A68" s="150" t="s">
        <v>142</v>
      </c>
      <c r="B68" s="312" t="s">
        <v>816</v>
      </c>
      <c r="C68" s="8" t="s">
        <v>302</v>
      </c>
      <c r="D68" s="9" t="s">
        <v>303</v>
      </c>
      <c r="E68" s="8" t="s">
        <v>23</v>
      </c>
      <c r="F68" s="13">
        <f>'MEMÓRIA DE CÁLCULO'!E143</f>
        <v>90.07999999999998</v>
      </c>
      <c r="G68" s="16">
        <v>16.98</v>
      </c>
      <c r="H68" s="5">
        <f t="shared" si="10"/>
        <v>21.87</v>
      </c>
      <c r="I68" s="155">
        <f>ROUND(F68*H68,2)</f>
        <v>1970.05</v>
      </c>
    </row>
    <row r="69" spans="1:9" ht="26.4">
      <c r="A69" s="150" t="s">
        <v>415</v>
      </c>
      <c r="B69" s="312" t="s">
        <v>816</v>
      </c>
      <c r="C69" s="8">
        <v>88488</v>
      </c>
      <c r="D69" s="9" t="s">
        <v>304</v>
      </c>
      <c r="E69" s="8" t="s">
        <v>23</v>
      </c>
      <c r="F69" s="13">
        <f>'MEMÓRIA DE CÁLCULO'!E143</f>
        <v>90.07999999999998</v>
      </c>
      <c r="G69" s="16">
        <v>15.2</v>
      </c>
      <c r="H69" s="5">
        <f t="shared" si="10"/>
        <v>19.58</v>
      </c>
      <c r="I69" s="155">
        <f>ROUND(F69*H69,2)</f>
        <v>1763.77</v>
      </c>
    </row>
    <row r="70" spans="1:9" ht="40.2" customHeight="1">
      <c r="A70" s="150" t="s">
        <v>416</v>
      </c>
      <c r="B70" s="312" t="s">
        <v>816</v>
      </c>
      <c r="C70" s="8">
        <v>87251</v>
      </c>
      <c r="D70" s="116" t="s">
        <v>417</v>
      </c>
      <c r="E70" s="8" t="s">
        <v>23</v>
      </c>
      <c r="F70" s="13">
        <f>'MEMÓRIA DE CÁLCULO'!E160</f>
        <v>90.07999999999998</v>
      </c>
      <c r="G70" s="16">
        <v>55.43</v>
      </c>
      <c r="H70" s="5">
        <f t="shared" si="10"/>
        <v>71.4</v>
      </c>
      <c r="I70" s="155">
        <f>ROUND(F70*H70,2)</f>
        <v>6431.71</v>
      </c>
    </row>
    <row r="71" spans="1:9" ht="12.75">
      <c r="A71" s="378" t="s">
        <v>20</v>
      </c>
      <c r="B71" s="379"/>
      <c r="C71" s="380"/>
      <c r="D71" s="380"/>
      <c r="E71" s="380"/>
      <c r="F71" s="380"/>
      <c r="G71" s="380"/>
      <c r="H71" s="380"/>
      <c r="I71" s="154">
        <f>SUM(I66:I70)</f>
        <v>57050.13</v>
      </c>
    </row>
    <row r="72" spans="1:9" ht="12.75">
      <c r="A72" s="152" t="s">
        <v>599</v>
      </c>
      <c r="B72" s="323"/>
      <c r="C72" s="146"/>
      <c r="D72" s="375" t="s">
        <v>93</v>
      </c>
      <c r="E72" s="376"/>
      <c r="F72" s="376"/>
      <c r="G72" s="376"/>
      <c r="H72" s="376"/>
      <c r="I72" s="377"/>
    </row>
    <row r="73" spans="1:9" ht="39.6">
      <c r="A73" s="150" t="s">
        <v>94</v>
      </c>
      <c r="B73" s="312" t="s">
        <v>816</v>
      </c>
      <c r="C73" s="3" t="str">
        <f>CPU!B44</f>
        <v>COMP.03</v>
      </c>
      <c r="D73" s="36" t="str">
        <f>CPU!C44</f>
        <v>FABRICAÇÃO DE TESOURA INTEIRA EM AÇO, PARA TELHA METÁLICA, PLÁSTICA OU TERMOACÚSTICA, INCLUSO   IÇAMENTO.</v>
      </c>
      <c r="E73" s="114" t="s">
        <v>15</v>
      </c>
      <c r="F73" s="13">
        <f>'MEMÓRIA DE CÁLCULO'!E196</f>
        <v>8</v>
      </c>
      <c r="G73" s="16">
        <f>CPU!G51</f>
        <v>64823.03</v>
      </c>
      <c r="H73" s="5">
        <f aca="true" t="shared" si="11" ref="H73:H82">ROUND((G73*(1+$I$8)),2)</f>
        <v>83505.03</v>
      </c>
      <c r="I73" s="155">
        <f aca="true" t="shared" si="12" ref="I73:I82">ROUND(F73*H73,2)</f>
        <v>668040.24</v>
      </c>
    </row>
    <row r="74" spans="1:9" ht="26.4">
      <c r="A74" s="150" t="s">
        <v>97</v>
      </c>
      <c r="B74" s="312" t="s">
        <v>816</v>
      </c>
      <c r="C74" s="3" t="str">
        <f>CPU!B52</f>
        <v>COMP.04</v>
      </c>
      <c r="D74" s="36" t="str">
        <f>CPU!C52</f>
        <v>INSTALAÇÃO DE TESOURA (INTEIRA OU MEIA), EM AÇO, INCLUSO IÇAMENTO.</v>
      </c>
      <c r="E74" s="114" t="s">
        <v>15</v>
      </c>
      <c r="F74" s="13">
        <f>'MEMÓRIA DE CÁLCULO'!E197</f>
        <v>8</v>
      </c>
      <c r="G74" s="16">
        <f>CPU!G58</f>
        <v>388.54</v>
      </c>
      <c r="H74" s="5">
        <f t="shared" si="11"/>
        <v>500.52</v>
      </c>
      <c r="I74" s="155">
        <f t="shared" si="12"/>
        <v>4004.16</v>
      </c>
    </row>
    <row r="75" spans="1:9" ht="54" customHeight="1">
      <c r="A75" s="150" t="s">
        <v>98</v>
      </c>
      <c r="B75" s="312" t="s">
        <v>816</v>
      </c>
      <c r="C75" s="8" t="s">
        <v>336</v>
      </c>
      <c r="D75" s="116" t="s">
        <v>335</v>
      </c>
      <c r="E75" s="8" t="s">
        <v>23</v>
      </c>
      <c r="F75" s="13">
        <f>'MEMÓRIA DE CÁLCULO'!E198</f>
        <v>1460.97</v>
      </c>
      <c r="G75" s="16">
        <v>55.41</v>
      </c>
      <c r="H75" s="5">
        <f t="shared" si="11"/>
        <v>71.38</v>
      </c>
      <c r="I75" s="155">
        <f t="shared" si="12"/>
        <v>104284.04</v>
      </c>
    </row>
    <row r="76" spans="1:9" ht="53.4" customHeight="1">
      <c r="A76" s="150" t="s">
        <v>99</v>
      </c>
      <c r="B76" s="312" t="s">
        <v>816</v>
      </c>
      <c r="C76" s="3" t="str">
        <f>CPU!B59</f>
        <v>COMP.05</v>
      </c>
      <c r="D76" s="36" t="str">
        <f>CPU!C59</f>
        <v>CONTRAVENTAMENTO DE TESOURA EM AÇO 12,5 MM, ABAS IGUAIS, COM CONEXÕES SOLDADAS, INCLUSOS MÃO DE OBRA, TRANSPORTE E IÇAMENTO UTILIZANDO TALHA MANUAL - FORNECIMENTO E INSTALAÇÃO.</v>
      </c>
      <c r="E76" s="30" t="s">
        <v>51</v>
      </c>
      <c r="F76" s="13">
        <f>'MEMÓRIA DE CÁLCULO'!E199</f>
        <v>173.34</v>
      </c>
      <c r="G76" s="16">
        <f>CPU!G66</f>
        <v>14.610000000000001</v>
      </c>
      <c r="H76" s="5">
        <f t="shared" si="11"/>
        <v>18.82</v>
      </c>
      <c r="I76" s="155">
        <f t="shared" si="12"/>
        <v>3262.26</v>
      </c>
    </row>
    <row r="77" spans="1:9" ht="12.75">
      <c r="A77" s="150" t="s">
        <v>100</v>
      </c>
      <c r="B77" s="312" t="s">
        <v>816</v>
      </c>
      <c r="C77" s="3" t="str">
        <f>CPU!B67</f>
        <v>COMP.06</v>
      </c>
      <c r="D77" s="64" t="str">
        <f>CPU!C67</f>
        <v>LINHA DE CORRENTE EM AÇO CA-50 8.0MM</v>
      </c>
      <c r="E77" s="30" t="s">
        <v>51</v>
      </c>
      <c r="F77" s="13">
        <f>'MEMÓRIA DE CÁLCULO'!E200</f>
        <v>71.1</v>
      </c>
      <c r="G77" s="16">
        <f>CPU!G74</f>
        <v>16.32</v>
      </c>
      <c r="H77" s="5">
        <f t="shared" si="11"/>
        <v>21.02</v>
      </c>
      <c r="I77" s="155">
        <f t="shared" si="12"/>
        <v>1494.52</v>
      </c>
    </row>
    <row r="78" spans="1:9" ht="12.75">
      <c r="A78" s="150" t="s">
        <v>104</v>
      </c>
      <c r="B78" s="312" t="s">
        <v>816</v>
      </c>
      <c r="C78" s="3" t="str">
        <f>CPU!B75</f>
        <v>COMP.07</v>
      </c>
      <c r="D78" s="65" t="str">
        <f>CPU!C75</f>
        <v>BARRAS DE TIRANTE 16.00MM LISO</v>
      </c>
      <c r="E78" s="30" t="s">
        <v>51</v>
      </c>
      <c r="F78" s="13">
        <f>'MEMÓRIA DE CÁLCULO'!E201</f>
        <v>625</v>
      </c>
      <c r="G78" s="16">
        <f>CPU!G83</f>
        <v>15.31</v>
      </c>
      <c r="H78" s="5">
        <f t="shared" si="11"/>
        <v>19.72</v>
      </c>
      <c r="I78" s="155">
        <f t="shared" si="12"/>
        <v>12325</v>
      </c>
    </row>
    <row r="79" spans="1:9" ht="26.4">
      <c r="A79" s="150" t="s">
        <v>341</v>
      </c>
      <c r="B79" s="312" t="s">
        <v>816</v>
      </c>
      <c r="C79" s="21" t="str">
        <f>CPU!B84</f>
        <v>COMP.08</v>
      </c>
      <c r="D79" s="22" t="str">
        <f>CPU!C84</f>
        <v>CHAPA DE ACO GROSSA, ASTM A36, E = 3/8 " (9,53 MM) 74,69 KG/M2</v>
      </c>
      <c r="E79" s="30" t="s">
        <v>51</v>
      </c>
      <c r="F79" s="13">
        <f>'MEMÓRIA DE CÁLCULO'!E202</f>
        <v>535</v>
      </c>
      <c r="G79" s="16">
        <f>CPU!G88</f>
        <v>13.510000000000002</v>
      </c>
      <c r="H79" s="5">
        <f t="shared" si="11"/>
        <v>17.4</v>
      </c>
      <c r="I79" s="155">
        <f t="shared" si="12"/>
        <v>9309</v>
      </c>
    </row>
    <row r="80" spans="1:9" ht="26.4">
      <c r="A80" s="150" t="s">
        <v>347</v>
      </c>
      <c r="B80" s="312" t="s">
        <v>816</v>
      </c>
      <c r="C80" s="21" t="str">
        <f>CPU!B89</f>
        <v>COMP.09</v>
      </c>
      <c r="D80" s="22" t="str">
        <f>CPU!C89</f>
        <v>CHAPA DE ACO FINA A QUENTE BITOLA MSG 3/16 ", E = 4,75 MM (38,00 KG/M2)</v>
      </c>
      <c r="E80" s="30" t="s">
        <v>51</v>
      </c>
      <c r="F80" s="13">
        <f>'MEMÓRIA DE CÁLCULO'!E203</f>
        <v>927</v>
      </c>
      <c r="G80" s="16">
        <f>CPU!G93</f>
        <v>11.909999999999998</v>
      </c>
      <c r="H80" s="5">
        <f t="shared" si="11"/>
        <v>15.34</v>
      </c>
      <c r="I80" s="155">
        <f t="shared" si="12"/>
        <v>14220.18</v>
      </c>
    </row>
    <row r="81" spans="1:9" ht="32.4" customHeight="1">
      <c r="A81" s="150" t="s">
        <v>348</v>
      </c>
      <c r="B81" s="312" t="s">
        <v>816</v>
      </c>
      <c r="C81" s="8" t="s">
        <v>95</v>
      </c>
      <c r="D81" s="9" t="s">
        <v>96</v>
      </c>
      <c r="E81" s="8" t="s">
        <v>23</v>
      </c>
      <c r="F81" s="13">
        <f>'MEMÓRIA DE CÁLCULO'!E204</f>
        <v>1646.55</v>
      </c>
      <c r="G81" s="16">
        <v>92.66</v>
      </c>
      <c r="H81" s="5">
        <f t="shared" si="11"/>
        <v>119.36</v>
      </c>
      <c r="I81" s="155">
        <f t="shared" si="12"/>
        <v>196532.21</v>
      </c>
    </row>
    <row r="82" spans="1:9" ht="39.6">
      <c r="A82" s="150" t="s">
        <v>349</v>
      </c>
      <c r="B82" s="312" t="s">
        <v>816</v>
      </c>
      <c r="C82" s="8" t="s">
        <v>101</v>
      </c>
      <c r="D82" s="9" t="s">
        <v>102</v>
      </c>
      <c r="E82" s="8" t="s">
        <v>31</v>
      </c>
      <c r="F82" s="13">
        <f>'MEMÓRIA DE CÁLCULO'!E205</f>
        <v>119.34</v>
      </c>
      <c r="G82" s="16">
        <v>162.12</v>
      </c>
      <c r="H82" s="5">
        <f t="shared" si="11"/>
        <v>208.84</v>
      </c>
      <c r="I82" s="155">
        <f t="shared" si="12"/>
        <v>24922.97</v>
      </c>
    </row>
    <row r="83" spans="1:9" ht="12.75">
      <c r="A83" s="378" t="s">
        <v>20</v>
      </c>
      <c r="B83" s="379"/>
      <c r="C83" s="380"/>
      <c r="D83" s="380"/>
      <c r="E83" s="380"/>
      <c r="F83" s="380"/>
      <c r="G83" s="380"/>
      <c r="H83" s="380"/>
      <c r="I83" s="154">
        <f>SUM(I73:I82)</f>
        <v>1038394.5800000001</v>
      </c>
    </row>
    <row r="84" spans="1:9" ht="12.75">
      <c r="A84" s="152" t="s">
        <v>600</v>
      </c>
      <c r="B84" s="323"/>
      <c r="C84" s="146"/>
      <c r="D84" s="375" t="s">
        <v>103</v>
      </c>
      <c r="E84" s="376"/>
      <c r="F84" s="376"/>
      <c r="G84" s="376"/>
      <c r="H84" s="376"/>
      <c r="I84" s="377"/>
    </row>
    <row r="85" spans="1:9" ht="12.75">
      <c r="A85" s="150" t="s">
        <v>105</v>
      </c>
      <c r="B85" s="312"/>
      <c r="C85" s="15"/>
      <c r="D85" s="109" t="s">
        <v>219</v>
      </c>
      <c r="E85" s="110"/>
      <c r="F85" s="110"/>
      <c r="G85" s="110"/>
      <c r="H85" s="110"/>
      <c r="I85" s="156"/>
    </row>
    <row r="86" spans="1:9" ht="43.2" customHeight="1">
      <c r="A86" s="150" t="s">
        <v>243</v>
      </c>
      <c r="B86" s="312" t="s">
        <v>816</v>
      </c>
      <c r="C86" s="8" t="s">
        <v>187</v>
      </c>
      <c r="D86" s="9" t="s">
        <v>188</v>
      </c>
      <c r="E86" s="8" t="s">
        <v>31</v>
      </c>
      <c r="F86" s="13">
        <f>'MEMÓRIA DE CÁLCULO'!E209</f>
        <v>30</v>
      </c>
      <c r="G86" s="16">
        <v>17.43</v>
      </c>
      <c r="H86" s="5">
        <f aca="true" t="shared" si="13" ref="H86:H136">ROUND((G86*(1+$I$8)),2)</f>
        <v>22.45</v>
      </c>
      <c r="I86" s="155">
        <f>ROUND(F86*H86,2)</f>
        <v>673.5</v>
      </c>
    </row>
    <row r="87" spans="1:9" ht="42" customHeight="1">
      <c r="A87" s="150" t="s">
        <v>244</v>
      </c>
      <c r="B87" s="312" t="s">
        <v>816</v>
      </c>
      <c r="C87" s="8" t="s">
        <v>189</v>
      </c>
      <c r="D87" s="9" t="s">
        <v>190</v>
      </c>
      <c r="E87" s="8" t="s">
        <v>31</v>
      </c>
      <c r="F87" s="13">
        <f>'MEMÓRIA DE CÁLCULO'!E210</f>
        <v>30</v>
      </c>
      <c r="G87" s="16">
        <v>26.48</v>
      </c>
      <c r="H87" s="5">
        <f t="shared" si="13"/>
        <v>34.11</v>
      </c>
      <c r="I87" s="155">
        <f aca="true" t="shared" si="14" ref="I87:I118">ROUND(F87*H87,2)</f>
        <v>1023.3</v>
      </c>
    </row>
    <row r="88" spans="1:9" ht="42" customHeight="1">
      <c r="A88" s="150" t="s">
        <v>245</v>
      </c>
      <c r="B88" s="312" t="s">
        <v>816</v>
      </c>
      <c r="C88" s="8" t="s">
        <v>191</v>
      </c>
      <c r="D88" s="9" t="s">
        <v>192</v>
      </c>
      <c r="E88" s="8" t="s">
        <v>31</v>
      </c>
      <c r="F88" s="13">
        <f>'MEMÓRIA DE CÁLCULO'!E211</f>
        <v>111</v>
      </c>
      <c r="G88" s="16">
        <v>51.22</v>
      </c>
      <c r="H88" s="5">
        <f t="shared" si="13"/>
        <v>65.98</v>
      </c>
      <c r="I88" s="155">
        <f t="shared" si="14"/>
        <v>7323.78</v>
      </c>
    </row>
    <row r="89" spans="1:9" ht="52.8">
      <c r="A89" s="150" t="s">
        <v>246</v>
      </c>
      <c r="B89" s="312" t="s">
        <v>816</v>
      </c>
      <c r="C89" s="8" t="s">
        <v>193</v>
      </c>
      <c r="D89" s="9" t="s">
        <v>194</v>
      </c>
      <c r="E89" s="8" t="s">
        <v>108</v>
      </c>
      <c r="F89" s="13">
        <f>'MEMÓRIA DE CÁLCULO'!E212</f>
        <v>7</v>
      </c>
      <c r="G89" s="16">
        <v>37.7</v>
      </c>
      <c r="H89" s="5">
        <f t="shared" si="13"/>
        <v>48.57</v>
      </c>
      <c r="I89" s="155">
        <f t="shared" si="14"/>
        <v>339.99</v>
      </c>
    </row>
    <row r="90" spans="1:9" ht="52.8">
      <c r="A90" s="150" t="s">
        <v>247</v>
      </c>
      <c r="B90" s="312" t="s">
        <v>816</v>
      </c>
      <c r="C90" s="8" t="s">
        <v>195</v>
      </c>
      <c r="D90" s="9" t="s">
        <v>196</v>
      </c>
      <c r="E90" s="8" t="s">
        <v>108</v>
      </c>
      <c r="F90" s="13">
        <f>'MEMÓRIA DE CÁLCULO'!E213</f>
        <v>4</v>
      </c>
      <c r="G90" s="16">
        <v>32.85</v>
      </c>
      <c r="H90" s="5">
        <f t="shared" si="13"/>
        <v>42.32</v>
      </c>
      <c r="I90" s="155">
        <f t="shared" si="14"/>
        <v>169.28</v>
      </c>
    </row>
    <row r="91" spans="1:9" ht="52.8">
      <c r="A91" s="150" t="s">
        <v>248</v>
      </c>
      <c r="B91" s="312" t="s">
        <v>816</v>
      </c>
      <c r="C91" s="8" t="s">
        <v>197</v>
      </c>
      <c r="D91" s="9" t="s">
        <v>198</v>
      </c>
      <c r="E91" s="8" t="s">
        <v>108</v>
      </c>
      <c r="F91" s="13">
        <f>'MEMÓRIA DE CÁLCULO'!E214</f>
        <v>1</v>
      </c>
      <c r="G91" s="16">
        <v>14.48</v>
      </c>
      <c r="H91" s="5">
        <f t="shared" si="13"/>
        <v>18.65</v>
      </c>
      <c r="I91" s="155">
        <f t="shared" si="14"/>
        <v>18.65</v>
      </c>
    </row>
    <row r="92" spans="1:9" ht="52.8">
      <c r="A92" s="150" t="s">
        <v>249</v>
      </c>
      <c r="B92" s="312" t="s">
        <v>816</v>
      </c>
      <c r="C92" s="8" t="s">
        <v>199</v>
      </c>
      <c r="D92" s="9" t="s">
        <v>200</v>
      </c>
      <c r="E92" s="8" t="s">
        <v>108</v>
      </c>
      <c r="F92" s="13">
        <f>'MEMÓRIA DE CÁLCULO'!E215</f>
        <v>9</v>
      </c>
      <c r="G92" s="16">
        <v>10.69</v>
      </c>
      <c r="H92" s="5">
        <f t="shared" si="13"/>
        <v>13.77</v>
      </c>
      <c r="I92" s="155">
        <f t="shared" si="14"/>
        <v>123.93</v>
      </c>
    </row>
    <row r="93" spans="1:9" ht="52.8">
      <c r="A93" s="150" t="s">
        <v>250</v>
      </c>
      <c r="B93" s="312" t="s">
        <v>816</v>
      </c>
      <c r="C93" s="8" t="s">
        <v>201</v>
      </c>
      <c r="D93" s="9" t="s">
        <v>202</v>
      </c>
      <c r="E93" s="8" t="s">
        <v>108</v>
      </c>
      <c r="F93" s="13">
        <f>'MEMÓRIA DE CÁLCULO'!E216</f>
        <v>21</v>
      </c>
      <c r="G93" s="16">
        <v>9.38</v>
      </c>
      <c r="H93" s="5">
        <f t="shared" si="13"/>
        <v>12.08</v>
      </c>
      <c r="I93" s="155">
        <f t="shared" si="14"/>
        <v>253.68</v>
      </c>
    </row>
    <row r="94" spans="1:9" ht="52.8">
      <c r="A94" s="150" t="s">
        <v>251</v>
      </c>
      <c r="B94" s="312" t="s">
        <v>816</v>
      </c>
      <c r="C94" s="8" t="s">
        <v>203</v>
      </c>
      <c r="D94" s="9" t="s">
        <v>204</v>
      </c>
      <c r="E94" s="8" t="s">
        <v>108</v>
      </c>
      <c r="F94" s="13">
        <f>'MEMÓRIA DE CÁLCULO'!E217</f>
        <v>3</v>
      </c>
      <c r="G94" s="16">
        <v>10.03</v>
      </c>
      <c r="H94" s="5">
        <f t="shared" si="13"/>
        <v>12.92</v>
      </c>
      <c r="I94" s="155">
        <f t="shared" si="14"/>
        <v>38.76</v>
      </c>
    </row>
    <row r="95" spans="1:9" ht="52.8">
      <c r="A95" s="150" t="s">
        <v>252</v>
      </c>
      <c r="B95" s="312" t="s">
        <v>816</v>
      </c>
      <c r="C95" s="10" t="s">
        <v>205</v>
      </c>
      <c r="D95" s="9" t="s">
        <v>206</v>
      </c>
      <c r="E95" s="10" t="s">
        <v>108</v>
      </c>
      <c r="F95" s="13">
        <f>'MEMÓRIA DE CÁLCULO'!E218</f>
        <v>1</v>
      </c>
      <c r="G95" s="16">
        <v>16.66</v>
      </c>
      <c r="H95" s="5">
        <f t="shared" si="13"/>
        <v>21.46</v>
      </c>
      <c r="I95" s="155">
        <f t="shared" si="14"/>
        <v>21.46</v>
      </c>
    </row>
    <row r="96" spans="1:9" ht="52.8">
      <c r="A96" s="150" t="s">
        <v>253</v>
      </c>
      <c r="B96" s="312" t="s">
        <v>816</v>
      </c>
      <c r="C96" s="8" t="s">
        <v>207</v>
      </c>
      <c r="D96" s="9" t="s">
        <v>208</v>
      </c>
      <c r="E96" s="8" t="s">
        <v>108</v>
      </c>
      <c r="F96" s="13">
        <f>'MEMÓRIA DE CÁLCULO'!E219</f>
        <v>7</v>
      </c>
      <c r="G96" s="16">
        <v>17.8</v>
      </c>
      <c r="H96" s="5">
        <f t="shared" si="13"/>
        <v>22.93</v>
      </c>
      <c r="I96" s="155">
        <f t="shared" si="14"/>
        <v>160.51</v>
      </c>
    </row>
    <row r="97" spans="1:9" ht="52.8">
      <c r="A97" s="150" t="s">
        <v>254</v>
      </c>
      <c r="B97" s="312" t="s">
        <v>816</v>
      </c>
      <c r="C97" s="8" t="s">
        <v>209</v>
      </c>
      <c r="D97" s="9" t="s">
        <v>210</v>
      </c>
      <c r="E97" s="8" t="s">
        <v>108</v>
      </c>
      <c r="F97" s="13">
        <f>'MEMÓRIA DE CÁLCULO'!E220</f>
        <v>13</v>
      </c>
      <c r="G97" s="16">
        <v>8.54</v>
      </c>
      <c r="H97" s="5">
        <f t="shared" si="13"/>
        <v>11</v>
      </c>
      <c r="I97" s="155">
        <f t="shared" si="14"/>
        <v>143</v>
      </c>
    </row>
    <row r="98" spans="1:9" ht="52.8">
      <c r="A98" s="150" t="s">
        <v>255</v>
      </c>
      <c r="B98" s="312" t="s">
        <v>816</v>
      </c>
      <c r="C98" s="8" t="s">
        <v>211</v>
      </c>
      <c r="D98" s="9" t="s">
        <v>212</v>
      </c>
      <c r="E98" s="8" t="s">
        <v>108</v>
      </c>
      <c r="F98" s="13">
        <f>'MEMÓRIA DE CÁLCULO'!E221</f>
        <v>1</v>
      </c>
      <c r="G98" s="16">
        <v>6.56</v>
      </c>
      <c r="H98" s="5">
        <f t="shared" si="13"/>
        <v>8.45</v>
      </c>
      <c r="I98" s="155">
        <f t="shared" si="14"/>
        <v>8.45</v>
      </c>
    </row>
    <row r="99" spans="1:9" ht="52.8">
      <c r="A99" s="150" t="s">
        <v>256</v>
      </c>
      <c r="B99" s="312" t="s">
        <v>816</v>
      </c>
      <c r="C99" s="8" t="s">
        <v>213</v>
      </c>
      <c r="D99" s="9" t="s">
        <v>214</v>
      </c>
      <c r="E99" s="8" t="s">
        <v>108</v>
      </c>
      <c r="F99" s="13">
        <f>'MEMÓRIA DE CÁLCULO'!E222</f>
        <v>10</v>
      </c>
      <c r="G99" s="16">
        <v>32.4</v>
      </c>
      <c r="H99" s="5">
        <f t="shared" si="13"/>
        <v>41.74</v>
      </c>
      <c r="I99" s="155">
        <f t="shared" si="14"/>
        <v>417.4</v>
      </c>
    </row>
    <row r="100" spans="1:9" ht="47.4" customHeight="1">
      <c r="A100" s="150" t="s">
        <v>257</v>
      </c>
      <c r="B100" s="312" t="s">
        <v>816</v>
      </c>
      <c r="C100" s="8" t="s">
        <v>215</v>
      </c>
      <c r="D100" s="9" t="s">
        <v>216</v>
      </c>
      <c r="E100" s="8" t="s">
        <v>108</v>
      </c>
      <c r="F100" s="13">
        <f>'MEMÓRIA DE CÁLCULO'!E223</f>
        <v>4</v>
      </c>
      <c r="G100" s="16">
        <v>14.76</v>
      </c>
      <c r="H100" s="5">
        <f t="shared" si="13"/>
        <v>19.01</v>
      </c>
      <c r="I100" s="155">
        <f t="shared" si="14"/>
        <v>76.04</v>
      </c>
    </row>
    <row r="101" spans="1:9" ht="39.6">
      <c r="A101" s="150" t="s">
        <v>258</v>
      </c>
      <c r="B101" s="312" t="s">
        <v>816</v>
      </c>
      <c r="C101" s="10" t="s">
        <v>217</v>
      </c>
      <c r="D101" s="9" t="s">
        <v>218</v>
      </c>
      <c r="E101" s="10" t="s">
        <v>108</v>
      </c>
      <c r="F101" s="13">
        <f>'MEMÓRIA DE CÁLCULO'!E224</f>
        <v>4</v>
      </c>
      <c r="G101" s="16">
        <v>12.64</v>
      </c>
      <c r="H101" s="5">
        <f t="shared" si="13"/>
        <v>16.28</v>
      </c>
      <c r="I101" s="155">
        <f t="shared" si="14"/>
        <v>65.12</v>
      </c>
    </row>
    <row r="102" spans="1:9" ht="52.8">
      <c r="A102" s="150" t="s">
        <v>259</v>
      </c>
      <c r="B102" s="312" t="s">
        <v>816</v>
      </c>
      <c r="C102" s="8" t="s">
        <v>220</v>
      </c>
      <c r="D102" s="9" t="s">
        <v>221</v>
      </c>
      <c r="E102" s="8" t="s">
        <v>108</v>
      </c>
      <c r="F102" s="13">
        <f>'MEMÓRIA DE CÁLCULO'!E225</f>
        <v>11</v>
      </c>
      <c r="G102" s="16">
        <v>22.89</v>
      </c>
      <c r="H102" s="5">
        <f t="shared" si="13"/>
        <v>29.49</v>
      </c>
      <c r="I102" s="155">
        <f t="shared" si="14"/>
        <v>324.39</v>
      </c>
    </row>
    <row r="103" spans="1:9" ht="26.4">
      <c r="A103" s="150" t="s">
        <v>260</v>
      </c>
      <c r="B103" s="312" t="s">
        <v>816</v>
      </c>
      <c r="C103" s="8" t="str">
        <f>CPU!B232</f>
        <v>COMP.35</v>
      </c>
      <c r="D103" s="9" t="str">
        <f>CPU!C232</f>
        <v>ANEL DE VEDACAO, PVC FLEXIVEL, 100 MM, PARA SAIDA DE BACIA / VASO SANITARIO</v>
      </c>
      <c r="E103" s="8" t="s">
        <v>108</v>
      </c>
      <c r="F103" s="13">
        <f>'MEMÓRIA DE CÁLCULO'!E226</f>
        <v>15</v>
      </c>
      <c r="G103" s="16">
        <f>CPU!G236</f>
        <v>16.264000000000003</v>
      </c>
      <c r="H103" s="5">
        <f t="shared" si="13"/>
        <v>20.95</v>
      </c>
      <c r="I103" s="155">
        <f t="shared" si="14"/>
        <v>314.25</v>
      </c>
    </row>
    <row r="104" spans="1:9" ht="26.4">
      <c r="A104" s="150" t="s">
        <v>261</v>
      </c>
      <c r="B104" s="312" t="s">
        <v>816</v>
      </c>
      <c r="C104" s="8">
        <v>86883</v>
      </c>
      <c r="D104" s="9" t="s">
        <v>797</v>
      </c>
      <c r="E104" s="8" t="s">
        <v>108</v>
      </c>
      <c r="F104" s="13">
        <f>'MEMÓRIA DE CÁLCULO'!E227</f>
        <v>21</v>
      </c>
      <c r="G104" s="16">
        <v>11.75</v>
      </c>
      <c r="H104" s="5">
        <f t="shared" si="13"/>
        <v>15.14</v>
      </c>
      <c r="I104" s="155">
        <f t="shared" si="14"/>
        <v>317.94</v>
      </c>
    </row>
    <row r="105" spans="1:9" ht="39.6">
      <c r="A105" s="150" t="s">
        <v>262</v>
      </c>
      <c r="B105" s="312" t="s">
        <v>816</v>
      </c>
      <c r="C105" s="8">
        <v>86879</v>
      </c>
      <c r="D105" s="9" t="s">
        <v>798</v>
      </c>
      <c r="E105" s="8" t="s">
        <v>108</v>
      </c>
      <c r="F105" s="13">
        <f>'MEMÓRIA DE CÁLCULO'!E228</f>
        <v>21</v>
      </c>
      <c r="G105" s="16">
        <v>6.72</v>
      </c>
      <c r="H105" s="5">
        <f t="shared" si="13"/>
        <v>8.66</v>
      </c>
      <c r="I105" s="155">
        <f t="shared" si="14"/>
        <v>181.86</v>
      </c>
    </row>
    <row r="106" spans="1:9" ht="52.8">
      <c r="A106" s="150" t="s">
        <v>263</v>
      </c>
      <c r="B106" s="312" t="s">
        <v>816</v>
      </c>
      <c r="C106" s="8" t="s">
        <v>222</v>
      </c>
      <c r="D106" s="9" t="s">
        <v>223</v>
      </c>
      <c r="E106" s="8" t="s">
        <v>108</v>
      </c>
      <c r="F106" s="13">
        <f>'MEMÓRIA DE CÁLCULO'!E229</f>
        <v>15</v>
      </c>
      <c r="G106" s="16">
        <v>422.52</v>
      </c>
      <c r="H106" s="5">
        <f t="shared" si="13"/>
        <v>544.29</v>
      </c>
      <c r="I106" s="155">
        <f t="shared" si="14"/>
        <v>8164.35</v>
      </c>
    </row>
    <row r="107" spans="1:9" ht="26.4">
      <c r="A107" s="150" t="s">
        <v>264</v>
      </c>
      <c r="B107" s="312" t="s">
        <v>816</v>
      </c>
      <c r="C107" s="8" t="s">
        <v>228</v>
      </c>
      <c r="D107" s="9" t="s">
        <v>229</v>
      </c>
      <c r="E107" s="8" t="s">
        <v>108</v>
      </c>
      <c r="F107" s="13">
        <f>'MEMÓRIA DE CÁLCULO'!E230</f>
        <v>5</v>
      </c>
      <c r="G107" s="16">
        <v>626.37</v>
      </c>
      <c r="H107" s="5">
        <f t="shared" si="13"/>
        <v>806.89</v>
      </c>
      <c r="I107" s="155">
        <f t="shared" si="14"/>
        <v>4034.45</v>
      </c>
    </row>
    <row r="108" spans="1:9" ht="39.6">
      <c r="A108" s="150" t="s">
        <v>265</v>
      </c>
      <c r="B108" s="312" t="s">
        <v>816</v>
      </c>
      <c r="C108" s="8" t="s">
        <v>230</v>
      </c>
      <c r="D108" s="20" t="s">
        <v>231</v>
      </c>
      <c r="E108" s="128" t="s">
        <v>108</v>
      </c>
      <c r="F108" s="13">
        <f>'MEMÓRIA DE CÁLCULO'!E231</f>
        <v>14</v>
      </c>
      <c r="G108" s="16">
        <v>128.86</v>
      </c>
      <c r="H108" s="5">
        <f t="shared" si="13"/>
        <v>166</v>
      </c>
      <c r="I108" s="155">
        <f t="shared" si="14"/>
        <v>2324</v>
      </c>
    </row>
    <row r="109" spans="1:9" ht="39.6">
      <c r="A109" s="150" t="s">
        <v>266</v>
      </c>
      <c r="B109" s="312" t="s">
        <v>816</v>
      </c>
      <c r="C109" s="8" t="s">
        <v>232</v>
      </c>
      <c r="D109" s="9" t="s">
        <v>233</v>
      </c>
      <c r="E109" s="8" t="s">
        <v>108</v>
      </c>
      <c r="F109" s="13">
        <f>'MEMÓRIA DE CÁLCULO'!E232</f>
        <v>14</v>
      </c>
      <c r="G109" s="16">
        <v>52.46</v>
      </c>
      <c r="H109" s="5">
        <f t="shared" si="13"/>
        <v>67.58</v>
      </c>
      <c r="I109" s="155">
        <f t="shared" si="14"/>
        <v>946.12</v>
      </c>
    </row>
    <row r="110" spans="1:9" ht="26.4">
      <c r="A110" s="150" t="s">
        <v>267</v>
      </c>
      <c r="B110" s="312" t="s">
        <v>816</v>
      </c>
      <c r="C110" s="8" t="s">
        <v>109</v>
      </c>
      <c r="D110" s="9" t="s">
        <v>110</v>
      </c>
      <c r="E110" s="8" t="s">
        <v>108</v>
      </c>
      <c r="F110" s="13">
        <f>'MEMÓRIA DE CÁLCULO'!E233</f>
        <v>7</v>
      </c>
      <c r="G110" s="16">
        <v>86.43</v>
      </c>
      <c r="H110" s="5">
        <f t="shared" si="13"/>
        <v>111.34</v>
      </c>
      <c r="I110" s="155">
        <f t="shared" si="14"/>
        <v>779.38</v>
      </c>
    </row>
    <row r="111" spans="1:9" ht="26.4">
      <c r="A111" s="150" t="s">
        <v>268</v>
      </c>
      <c r="B111" s="312" t="s">
        <v>816</v>
      </c>
      <c r="C111" s="8" t="s">
        <v>111</v>
      </c>
      <c r="D111" s="9" t="s">
        <v>112</v>
      </c>
      <c r="E111" s="8" t="s">
        <v>108</v>
      </c>
      <c r="F111" s="13">
        <f>'MEMÓRIA DE CÁLCULO'!E234</f>
        <v>15</v>
      </c>
      <c r="G111" s="16">
        <v>33.99</v>
      </c>
      <c r="H111" s="5">
        <f t="shared" si="13"/>
        <v>43.79</v>
      </c>
      <c r="I111" s="155">
        <f t="shared" si="14"/>
        <v>656.85</v>
      </c>
    </row>
    <row r="112" spans="1:9" ht="39.6">
      <c r="A112" s="150" t="s">
        <v>269</v>
      </c>
      <c r="B112" s="312" t="s">
        <v>816</v>
      </c>
      <c r="C112" s="8" t="s">
        <v>238</v>
      </c>
      <c r="D112" s="9" t="s">
        <v>239</v>
      </c>
      <c r="E112" s="8" t="s">
        <v>108</v>
      </c>
      <c r="F112" s="13">
        <f>'MEMÓRIA DE CÁLCULO'!E235</f>
        <v>14</v>
      </c>
      <c r="G112" s="16">
        <v>48.14</v>
      </c>
      <c r="H112" s="5">
        <f t="shared" si="13"/>
        <v>62.01</v>
      </c>
      <c r="I112" s="155">
        <f t="shared" si="14"/>
        <v>868.14</v>
      </c>
    </row>
    <row r="113" spans="1:9" ht="26.4">
      <c r="A113" s="150" t="s">
        <v>270</v>
      </c>
      <c r="B113" s="312" t="s">
        <v>816</v>
      </c>
      <c r="C113" s="8" t="s">
        <v>240</v>
      </c>
      <c r="D113" s="9" t="s">
        <v>241</v>
      </c>
      <c r="E113" s="8" t="s">
        <v>108</v>
      </c>
      <c r="F113" s="13">
        <f>'MEMÓRIA DE CÁLCULO'!E236</f>
        <v>15</v>
      </c>
      <c r="G113" s="16">
        <v>49.17</v>
      </c>
      <c r="H113" s="5">
        <f t="shared" si="13"/>
        <v>63.34</v>
      </c>
      <c r="I113" s="155">
        <f t="shared" si="14"/>
        <v>950.1</v>
      </c>
    </row>
    <row r="114" spans="1:9" ht="52.8">
      <c r="A114" s="150" t="s">
        <v>271</v>
      </c>
      <c r="B114" s="312" t="s">
        <v>816</v>
      </c>
      <c r="C114" s="8" t="s">
        <v>234</v>
      </c>
      <c r="D114" s="9" t="s">
        <v>235</v>
      </c>
      <c r="E114" s="8" t="s">
        <v>108</v>
      </c>
      <c r="F114" s="13">
        <f>'MEMÓRIA DE CÁLCULO'!E237</f>
        <v>11</v>
      </c>
      <c r="G114" s="16">
        <v>418.04</v>
      </c>
      <c r="H114" s="5">
        <f t="shared" si="13"/>
        <v>538.52</v>
      </c>
      <c r="I114" s="155">
        <f>ROUND(F114*H114,2)</f>
        <v>5923.72</v>
      </c>
    </row>
    <row r="115" spans="1:9" ht="52.8">
      <c r="A115" s="150" t="s">
        <v>609</v>
      </c>
      <c r="B115" s="312" t="s">
        <v>816</v>
      </c>
      <c r="C115" s="8" t="s">
        <v>236</v>
      </c>
      <c r="D115" s="9" t="s">
        <v>237</v>
      </c>
      <c r="E115" s="8" t="s">
        <v>108</v>
      </c>
      <c r="F115" s="13">
        <f>'MEMÓRIA DE CÁLCULO'!E238</f>
        <v>1</v>
      </c>
      <c r="G115" s="16">
        <v>389.34</v>
      </c>
      <c r="H115" s="5">
        <f t="shared" si="13"/>
        <v>501.55</v>
      </c>
      <c r="I115" s="155">
        <f t="shared" si="14"/>
        <v>501.55</v>
      </c>
    </row>
    <row r="116" spans="1:9" ht="52.8">
      <c r="A116" s="150" t="s">
        <v>793</v>
      </c>
      <c r="B116" s="312" t="s">
        <v>816</v>
      </c>
      <c r="C116" s="8" t="s">
        <v>224</v>
      </c>
      <c r="D116" s="9" t="s">
        <v>225</v>
      </c>
      <c r="E116" s="8" t="s">
        <v>108</v>
      </c>
      <c r="F116" s="13">
        <f>'MEMÓRIA DE CÁLCULO'!E239</f>
        <v>1</v>
      </c>
      <c r="G116" s="16">
        <v>2722.64</v>
      </c>
      <c r="H116" s="5">
        <f t="shared" si="13"/>
        <v>3507.3</v>
      </c>
      <c r="I116" s="155">
        <f t="shared" si="14"/>
        <v>3507.3</v>
      </c>
    </row>
    <row r="117" spans="1:9" ht="52.8">
      <c r="A117" s="150" t="s">
        <v>794</v>
      </c>
      <c r="B117" s="312" t="s">
        <v>816</v>
      </c>
      <c r="C117" s="8" t="s">
        <v>226</v>
      </c>
      <c r="D117" s="9" t="s">
        <v>227</v>
      </c>
      <c r="E117" s="8" t="s">
        <v>108</v>
      </c>
      <c r="F117" s="13">
        <f>'MEMÓRIA DE CÁLCULO'!E240</f>
        <v>1</v>
      </c>
      <c r="G117" s="16">
        <v>4847.33</v>
      </c>
      <c r="H117" s="5">
        <f t="shared" si="13"/>
        <v>6244.33</v>
      </c>
      <c r="I117" s="155">
        <f t="shared" si="14"/>
        <v>6244.33</v>
      </c>
    </row>
    <row r="118" spans="1:9" ht="39.6">
      <c r="A118" s="150" t="s">
        <v>795</v>
      </c>
      <c r="B118" s="312" t="s">
        <v>816</v>
      </c>
      <c r="C118" s="8" t="s">
        <v>607</v>
      </c>
      <c r="D118" s="9" t="s">
        <v>608</v>
      </c>
      <c r="E118" s="8" t="s">
        <v>108</v>
      </c>
      <c r="F118" s="13">
        <f>'MEMÓRIA DE CÁLCULO'!E241</f>
        <v>8</v>
      </c>
      <c r="G118" s="16">
        <v>296.67</v>
      </c>
      <c r="H118" s="5">
        <f t="shared" si="13"/>
        <v>382.17</v>
      </c>
      <c r="I118" s="155">
        <f t="shared" si="14"/>
        <v>3057.36</v>
      </c>
    </row>
    <row r="119" spans="1:9" ht="12.75">
      <c r="A119" s="150" t="s">
        <v>114</v>
      </c>
      <c r="B119" s="312"/>
      <c r="C119" s="8"/>
      <c r="D119" s="34" t="s">
        <v>242</v>
      </c>
      <c r="E119" s="8"/>
      <c r="F119" s="13"/>
      <c r="G119" s="16"/>
      <c r="H119" s="16"/>
      <c r="I119" s="155"/>
    </row>
    <row r="120" spans="1:10" ht="52.8">
      <c r="A120" s="150" t="s">
        <v>274</v>
      </c>
      <c r="B120" s="312" t="s">
        <v>816</v>
      </c>
      <c r="C120" s="8" t="s">
        <v>272</v>
      </c>
      <c r="D120" s="9" t="s">
        <v>273</v>
      </c>
      <c r="E120" s="8" t="s">
        <v>108</v>
      </c>
      <c r="F120" s="13">
        <f>'MEMÓRIA DE CÁLCULO'!E243</f>
        <v>24</v>
      </c>
      <c r="G120" s="16">
        <v>3.7</v>
      </c>
      <c r="H120" s="5">
        <f t="shared" si="13"/>
        <v>4.77</v>
      </c>
      <c r="I120" s="155">
        <f aca="true" t="shared" si="15" ref="I120:I127">ROUND(F120*H120,2)</f>
        <v>114.48</v>
      </c>
      <c r="J120" s="17"/>
    </row>
    <row r="121" spans="1:10" ht="26.4">
      <c r="A121" s="150" t="s">
        <v>275</v>
      </c>
      <c r="B121" s="312" t="s">
        <v>816</v>
      </c>
      <c r="C121" s="8">
        <v>89349</v>
      </c>
      <c r="D121" s="9" t="s">
        <v>799</v>
      </c>
      <c r="E121" s="8" t="s">
        <v>108</v>
      </c>
      <c r="F121" s="13">
        <f>'MEMÓRIA DE CÁLCULO'!E244</f>
        <v>7</v>
      </c>
      <c r="G121" s="16">
        <v>25.79</v>
      </c>
      <c r="H121" s="5">
        <f t="shared" si="13"/>
        <v>33.22</v>
      </c>
      <c r="I121" s="155">
        <f t="shared" si="15"/>
        <v>232.54</v>
      </c>
      <c r="J121" s="17"/>
    </row>
    <row r="122" spans="1:10" ht="26.4">
      <c r="A122" s="150" t="s">
        <v>278</v>
      </c>
      <c r="B122" s="312" t="s">
        <v>816</v>
      </c>
      <c r="C122" s="8">
        <v>94497</v>
      </c>
      <c r="D122" s="9" t="s">
        <v>800</v>
      </c>
      <c r="E122" s="8" t="s">
        <v>108</v>
      </c>
      <c r="F122" s="13">
        <f>'MEMÓRIA DE CÁLCULO'!E245</f>
        <v>7</v>
      </c>
      <c r="G122" s="16">
        <v>103.07</v>
      </c>
      <c r="H122" s="5">
        <f t="shared" si="13"/>
        <v>132.77</v>
      </c>
      <c r="I122" s="155">
        <f t="shared" si="15"/>
        <v>929.39</v>
      </c>
      <c r="J122" s="17"/>
    </row>
    <row r="123" spans="1:10" ht="39.6">
      <c r="A123" s="150" t="s">
        <v>279</v>
      </c>
      <c r="B123" s="312" t="s">
        <v>816</v>
      </c>
      <c r="C123" s="8" t="s">
        <v>276</v>
      </c>
      <c r="D123" s="9" t="s">
        <v>277</v>
      </c>
      <c r="E123" s="8" t="s">
        <v>108</v>
      </c>
      <c r="F123" s="13">
        <f>'MEMÓRIA DE CÁLCULO'!E246</f>
        <v>12</v>
      </c>
      <c r="G123" s="16">
        <v>12.94</v>
      </c>
      <c r="H123" s="5">
        <f t="shared" si="13"/>
        <v>16.67</v>
      </c>
      <c r="I123" s="155">
        <f t="shared" si="15"/>
        <v>200.04</v>
      </c>
      <c r="J123" s="17"/>
    </row>
    <row r="124" spans="1:10" ht="39.6">
      <c r="A124" s="150" t="s">
        <v>282</v>
      </c>
      <c r="B124" s="312" t="s">
        <v>816</v>
      </c>
      <c r="C124" s="8" t="s">
        <v>280</v>
      </c>
      <c r="D124" s="9" t="s">
        <v>281</v>
      </c>
      <c r="E124" s="8" t="s">
        <v>108</v>
      </c>
      <c r="F124" s="13">
        <f>'MEMÓRIA DE CÁLCULO'!E247</f>
        <v>28</v>
      </c>
      <c r="G124" s="16">
        <v>4.4</v>
      </c>
      <c r="H124" s="5">
        <f t="shared" si="13"/>
        <v>5.67</v>
      </c>
      <c r="I124" s="155">
        <f t="shared" si="15"/>
        <v>158.76</v>
      </c>
      <c r="J124" s="17"/>
    </row>
    <row r="125" spans="1:10" ht="39.6">
      <c r="A125" s="150" t="s">
        <v>285</v>
      </c>
      <c r="B125" s="312" t="s">
        <v>816</v>
      </c>
      <c r="C125" s="8" t="s">
        <v>283</v>
      </c>
      <c r="D125" s="9" t="s">
        <v>284</v>
      </c>
      <c r="E125" s="8" t="s">
        <v>108</v>
      </c>
      <c r="F125" s="13">
        <f>'MEMÓRIA DE CÁLCULO'!E248</f>
        <v>38</v>
      </c>
      <c r="G125" s="16">
        <v>6.35</v>
      </c>
      <c r="H125" s="5">
        <f t="shared" si="13"/>
        <v>8.18</v>
      </c>
      <c r="I125" s="155">
        <f t="shared" si="15"/>
        <v>310.84</v>
      </c>
      <c r="J125" s="17"/>
    </row>
    <row r="126" spans="1:10" ht="26.4">
      <c r="A126" s="150" t="s">
        <v>289</v>
      </c>
      <c r="B126" s="312" t="s">
        <v>816</v>
      </c>
      <c r="C126" s="21" t="str">
        <f>CPU!B94</f>
        <v>COMP.10</v>
      </c>
      <c r="D126" s="22" t="str">
        <f>CPU!C94</f>
        <v>JOELHO PVC,  SOLDAVEL COM ROSCA, 90 GRAUS, 20 MM X 1/2", PARA AGUA FRIA PREDIAL</v>
      </c>
      <c r="E126" s="21" t="s">
        <v>113</v>
      </c>
      <c r="F126" s="13">
        <f>'MEMÓRIA DE CÁLCULO'!E249</f>
        <v>40</v>
      </c>
      <c r="G126" s="16">
        <f>CPU!G98</f>
        <v>5.6838</v>
      </c>
      <c r="H126" s="5">
        <f t="shared" si="13"/>
        <v>7.32</v>
      </c>
      <c r="I126" s="155">
        <f t="shared" si="15"/>
        <v>292.8</v>
      </c>
      <c r="J126" s="17"/>
    </row>
    <row r="127" spans="1:10" ht="39.6">
      <c r="A127" s="150" t="s">
        <v>292</v>
      </c>
      <c r="B127" s="312" t="s">
        <v>816</v>
      </c>
      <c r="C127" s="8" t="s">
        <v>287</v>
      </c>
      <c r="D127" s="9" t="s">
        <v>288</v>
      </c>
      <c r="E127" s="8" t="s">
        <v>31</v>
      </c>
      <c r="F127" s="13">
        <f>'MEMÓRIA DE CÁLCULO'!E250</f>
        <v>117</v>
      </c>
      <c r="G127" s="16">
        <v>7.74</v>
      </c>
      <c r="H127" s="5">
        <f t="shared" si="13"/>
        <v>9.97</v>
      </c>
      <c r="I127" s="155">
        <f t="shared" si="15"/>
        <v>1166.49</v>
      </c>
      <c r="J127" s="17"/>
    </row>
    <row r="128" spans="1:9" ht="52.8">
      <c r="A128" s="150" t="s">
        <v>293</v>
      </c>
      <c r="B128" s="312" t="s">
        <v>816</v>
      </c>
      <c r="C128" s="8" t="s">
        <v>290</v>
      </c>
      <c r="D128" s="9" t="s">
        <v>291</v>
      </c>
      <c r="E128" s="8" t="s">
        <v>108</v>
      </c>
      <c r="F128" s="13">
        <f>'MEMÓRIA DE CÁLCULO'!E251</f>
        <v>11</v>
      </c>
      <c r="G128" s="16">
        <v>20.65</v>
      </c>
      <c r="H128" s="5">
        <f t="shared" si="13"/>
        <v>26.6</v>
      </c>
      <c r="I128" s="155">
        <f aca="true" t="shared" si="16" ref="I128:I136">ROUND(F128*H128,2)</f>
        <v>292.6</v>
      </c>
    </row>
    <row r="129" spans="1:9" ht="28.8" customHeight="1">
      <c r="A129" s="150" t="s">
        <v>294</v>
      </c>
      <c r="B129" s="312" t="s">
        <v>816</v>
      </c>
      <c r="C129" s="8">
        <v>89357</v>
      </c>
      <c r="D129" s="9" t="s">
        <v>805</v>
      </c>
      <c r="E129" s="8" t="s">
        <v>31</v>
      </c>
      <c r="F129" s="13">
        <f>'MEMÓRIA DE CÁLCULO'!E252</f>
        <v>10</v>
      </c>
      <c r="G129" s="16">
        <v>28.47</v>
      </c>
      <c r="H129" s="5">
        <f t="shared" si="13"/>
        <v>36.68</v>
      </c>
      <c r="I129" s="155">
        <f t="shared" si="16"/>
        <v>366.8</v>
      </c>
    </row>
    <row r="130" spans="1:9" ht="26.4">
      <c r="A130" s="150" t="s">
        <v>295</v>
      </c>
      <c r="B130" s="312" t="s">
        <v>816</v>
      </c>
      <c r="C130" s="8">
        <v>94495</v>
      </c>
      <c r="D130" s="9" t="s">
        <v>806</v>
      </c>
      <c r="E130" s="8" t="s">
        <v>108</v>
      </c>
      <c r="F130" s="13">
        <f>'MEMÓRIA DE CÁLCULO'!E253</f>
        <v>2</v>
      </c>
      <c r="G130" s="16">
        <v>59.75</v>
      </c>
      <c r="H130" s="5">
        <f t="shared" si="13"/>
        <v>76.97</v>
      </c>
      <c r="I130" s="155">
        <f t="shared" si="16"/>
        <v>153.94</v>
      </c>
    </row>
    <row r="131" spans="1:9" ht="26.4">
      <c r="A131" s="150" t="s">
        <v>296</v>
      </c>
      <c r="B131" s="312" t="s">
        <v>816</v>
      </c>
      <c r="C131" s="8">
        <v>94498</v>
      </c>
      <c r="D131" s="9" t="s">
        <v>807</v>
      </c>
      <c r="E131" s="8" t="s">
        <v>108</v>
      </c>
      <c r="F131" s="13">
        <f>'MEMÓRIA DE CÁLCULO'!E254</f>
        <v>1</v>
      </c>
      <c r="G131" s="16">
        <v>142.51</v>
      </c>
      <c r="H131" s="5">
        <f t="shared" si="13"/>
        <v>183.58</v>
      </c>
      <c r="I131" s="155">
        <f t="shared" si="16"/>
        <v>183.58</v>
      </c>
    </row>
    <row r="132" spans="1:9" ht="26.4">
      <c r="A132" s="150" t="s">
        <v>723</v>
      </c>
      <c r="B132" s="312" t="s">
        <v>816</v>
      </c>
      <c r="C132" s="8">
        <v>102137</v>
      </c>
      <c r="D132" s="9" t="s">
        <v>808</v>
      </c>
      <c r="E132" s="8" t="s">
        <v>108</v>
      </c>
      <c r="F132" s="13">
        <f>'MEMÓRIA DE CÁLCULO'!E255</f>
        <v>1</v>
      </c>
      <c r="G132" s="16">
        <v>73.95</v>
      </c>
      <c r="H132" s="5">
        <f t="shared" si="13"/>
        <v>95.26</v>
      </c>
      <c r="I132" s="155">
        <f t="shared" si="16"/>
        <v>95.26</v>
      </c>
    </row>
    <row r="133" spans="1:9" ht="25.2" customHeight="1">
      <c r="A133" s="150" t="s">
        <v>801</v>
      </c>
      <c r="B133" s="312" t="s">
        <v>816</v>
      </c>
      <c r="C133" s="8">
        <v>89398</v>
      </c>
      <c r="D133" s="9" t="s">
        <v>809</v>
      </c>
      <c r="E133" s="8" t="s">
        <v>108</v>
      </c>
      <c r="F133" s="13">
        <f>'MEMÓRIA DE CÁLCULO'!E256</f>
        <v>2</v>
      </c>
      <c r="G133" s="16">
        <v>16.59</v>
      </c>
      <c r="H133" s="5">
        <f t="shared" si="13"/>
        <v>21.37</v>
      </c>
      <c r="I133" s="155">
        <f t="shared" si="16"/>
        <v>42.74</v>
      </c>
    </row>
    <row r="134" spans="1:9" ht="32.4" customHeight="1">
      <c r="A134" s="150" t="s">
        <v>802</v>
      </c>
      <c r="B134" s="312" t="s">
        <v>816</v>
      </c>
      <c r="C134" s="8">
        <v>89497</v>
      </c>
      <c r="D134" s="9" t="s">
        <v>810</v>
      </c>
      <c r="E134" s="8" t="s">
        <v>108</v>
      </c>
      <c r="F134" s="13">
        <f>'MEMÓRIA DE CÁLCULO'!E257</f>
        <v>2</v>
      </c>
      <c r="G134" s="16">
        <v>11.92</v>
      </c>
      <c r="H134" s="5">
        <f t="shared" si="13"/>
        <v>15.36</v>
      </c>
      <c r="I134" s="155">
        <f t="shared" si="16"/>
        <v>30.72</v>
      </c>
    </row>
    <row r="135" spans="1:9" ht="39.6">
      <c r="A135" s="150" t="s">
        <v>803</v>
      </c>
      <c r="B135" s="312" t="s">
        <v>816</v>
      </c>
      <c r="C135" s="8" t="s">
        <v>692</v>
      </c>
      <c r="D135" s="9" t="s">
        <v>693</v>
      </c>
      <c r="E135" s="8" t="s">
        <v>108</v>
      </c>
      <c r="F135" s="13">
        <f>'MEMÓRIA DE CÁLCULO'!E258</f>
        <v>3</v>
      </c>
      <c r="G135" s="16">
        <v>846.16</v>
      </c>
      <c r="H135" s="5">
        <f t="shared" si="13"/>
        <v>1090.02</v>
      </c>
      <c r="I135" s="155">
        <f t="shared" si="16"/>
        <v>3270.06</v>
      </c>
    </row>
    <row r="136" spans="1:9" ht="26.4">
      <c r="A136" s="150" t="s">
        <v>804</v>
      </c>
      <c r="B136" s="312" t="s">
        <v>816</v>
      </c>
      <c r="C136" s="8" t="str">
        <f>CPU!B99</f>
        <v>COMP.11</v>
      </c>
      <c r="D136" s="18" t="str">
        <f>CPU!C99</f>
        <v>TORRE EM CONC.ARMADO P/ CX.D'AGUA H=6,0M-BASE 2.00X2,00M</v>
      </c>
      <c r="E136" s="8" t="s">
        <v>108</v>
      </c>
      <c r="F136" s="13">
        <f>'MEMÓRIA DE CÁLCULO'!E259</f>
        <v>1</v>
      </c>
      <c r="G136" s="16">
        <f>CPU!G113</f>
        <v>15974.479999999998</v>
      </c>
      <c r="H136" s="5">
        <f t="shared" si="13"/>
        <v>20578.33</v>
      </c>
      <c r="I136" s="155">
        <f t="shared" si="16"/>
        <v>20578.33</v>
      </c>
    </row>
    <row r="137" spans="1:11" ht="12.75">
      <c r="A137" s="378" t="s">
        <v>20</v>
      </c>
      <c r="B137" s="379"/>
      <c r="C137" s="380"/>
      <c r="D137" s="380"/>
      <c r="E137" s="380"/>
      <c r="F137" s="380"/>
      <c r="G137" s="380"/>
      <c r="H137" s="380"/>
      <c r="I137" s="154">
        <f>SUM(I86:I136)</f>
        <v>78372.31000000003</v>
      </c>
      <c r="K137" s="17"/>
    </row>
    <row r="138" spans="1:9" ht="12.75">
      <c r="A138" s="152" t="s">
        <v>601</v>
      </c>
      <c r="B138" s="323"/>
      <c r="C138" s="146"/>
      <c r="D138" s="375" t="s">
        <v>559</v>
      </c>
      <c r="E138" s="376"/>
      <c r="F138" s="376"/>
      <c r="G138" s="376"/>
      <c r="H138" s="376"/>
      <c r="I138" s="377"/>
    </row>
    <row r="139" spans="1:9" ht="26.4">
      <c r="A139" s="150" t="s">
        <v>115</v>
      </c>
      <c r="B139" s="312" t="s">
        <v>816</v>
      </c>
      <c r="C139" s="117">
        <v>91926</v>
      </c>
      <c r="D139" s="118" t="s">
        <v>419</v>
      </c>
      <c r="E139" s="117" t="s">
        <v>420</v>
      </c>
      <c r="F139" s="125">
        <f>'MEMÓRIA DE CÁLCULO'!E262</f>
        <v>1100</v>
      </c>
      <c r="G139" s="16">
        <v>4.17</v>
      </c>
      <c r="H139" s="5">
        <f aca="true" t="shared" si="17" ref="H139:H197">ROUND((G139*(1+$I$8)),2)</f>
        <v>5.37</v>
      </c>
      <c r="I139" s="155">
        <f aca="true" t="shared" si="18" ref="I139:I197">ROUND(F139*H139,2)</f>
        <v>5907</v>
      </c>
    </row>
    <row r="140" spans="1:9" ht="26.4">
      <c r="A140" s="150" t="s">
        <v>116</v>
      </c>
      <c r="B140" s="312" t="s">
        <v>816</v>
      </c>
      <c r="C140" s="117">
        <v>91928</v>
      </c>
      <c r="D140" s="118" t="s">
        <v>421</v>
      </c>
      <c r="E140" s="117" t="s">
        <v>420</v>
      </c>
      <c r="F140" s="125">
        <f>'MEMÓRIA DE CÁLCULO'!E263</f>
        <v>410</v>
      </c>
      <c r="G140" s="16">
        <v>6.92</v>
      </c>
      <c r="H140" s="5">
        <f t="shared" si="17"/>
        <v>8.91</v>
      </c>
      <c r="I140" s="155">
        <f t="shared" si="18"/>
        <v>3653.1</v>
      </c>
    </row>
    <row r="141" spans="1:9" ht="26.4">
      <c r="A141" s="150" t="s">
        <v>117</v>
      </c>
      <c r="B141" s="312" t="s">
        <v>816</v>
      </c>
      <c r="C141" s="117">
        <v>91930</v>
      </c>
      <c r="D141" s="118" t="s">
        <v>422</v>
      </c>
      <c r="E141" s="117" t="s">
        <v>420</v>
      </c>
      <c r="F141" s="125">
        <f>'MEMÓRIA DE CÁLCULO'!E264</f>
        <v>30</v>
      </c>
      <c r="G141" s="16">
        <v>9.5</v>
      </c>
      <c r="H141" s="5">
        <f t="shared" si="17"/>
        <v>12.24</v>
      </c>
      <c r="I141" s="155">
        <f t="shared" si="18"/>
        <v>367.2</v>
      </c>
    </row>
    <row r="142" spans="1:9" ht="39.6">
      <c r="A142" s="150" t="s">
        <v>118</v>
      </c>
      <c r="B142" s="312" t="s">
        <v>816</v>
      </c>
      <c r="C142" s="117">
        <v>91933</v>
      </c>
      <c r="D142" s="118" t="s">
        <v>423</v>
      </c>
      <c r="E142" s="117" t="s">
        <v>420</v>
      </c>
      <c r="F142" s="125">
        <f>'MEMÓRIA DE CÁLCULO'!E265</f>
        <v>50</v>
      </c>
      <c r="G142" s="16">
        <v>16.92</v>
      </c>
      <c r="H142" s="5">
        <f t="shared" si="17"/>
        <v>21.8</v>
      </c>
      <c r="I142" s="155">
        <f t="shared" si="18"/>
        <v>1090</v>
      </c>
    </row>
    <row r="143" spans="1:9" ht="39.6">
      <c r="A143" s="150" t="s">
        <v>119</v>
      </c>
      <c r="B143" s="312" t="s">
        <v>816</v>
      </c>
      <c r="C143" s="117">
        <v>92982</v>
      </c>
      <c r="D143" s="118" t="s">
        <v>424</v>
      </c>
      <c r="E143" s="117" t="s">
        <v>420</v>
      </c>
      <c r="F143" s="125">
        <f>'MEMÓRIA DE CÁLCULO'!E266</f>
        <v>480</v>
      </c>
      <c r="G143" s="16">
        <v>18.96</v>
      </c>
      <c r="H143" s="5">
        <f t="shared" si="17"/>
        <v>24.42</v>
      </c>
      <c r="I143" s="155">
        <f t="shared" si="18"/>
        <v>11721.6</v>
      </c>
    </row>
    <row r="144" spans="1:9" ht="26.4">
      <c r="A144" s="150" t="s">
        <v>120</v>
      </c>
      <c r="B144" s="312" t="s">
        <v>816</v>
      </c>
      <c r="C144" s="119">
        <v>97585</v>
      </c>
      <c r="D144" s="11" t="s">
        <v>425</v>
      </c>
      <c r="E144" s="8" t="s">
        <v>108</v>
      </c>
      <c r="F144" s="125">
        <f>'MEMÓRIA DE CÁLCULO'!E267</f>
        <v>1</v>
      </c>
      <c r="G144" s="16">
        <v>157.39</v>
      </c>
      <c r="H144" s="5">
        <f t="shared" si="17"/>
        <v>202.75</v>
      </c>
      <c r="I144" s="155">
        <f t="shared" si="18"/>
        <v>202.75</v>
      </c>
    </row>
    <row r="145" spans="1:9" ht="26.4">
      <c r="A145" s="150" t="s">
        <v>467</v>
      </c>
      <c r="B145" s="312" t="s">
        <v>816</v>
      </c>
      <c r="C145" s="119">
        <v>97586</v>
      </c>
      <c r="D145" s="11" t="s">
        <v>426</v>
      </c>
      <c r="E145" s="8" t="s">
        <v>108</v>
      </c>
      <c r="F145" s="125">
        <f>'MEMÓRIA DE CÁLCULO'!E268</f>
        <v>15</v>
      </c>
      <c r="G145" s="16">
        <v>217.69</v>
      </c>
      <c r="H145" s="5">
        <f t="shared" si="17"/>
        <v>280.43</v>
      </c>
      <c r="I145" s="155">
        <f t="shared" si="18"/>
        <v>4206.45</v>
      </c>
    </row>
    <row r="146" spans="1:9" ht="19.8" customHeight="1">
      <c r="A146" s="150" t="s">
        <v>468</v>
      </c>
      <c r="B146" s="312" t="s">
        <v>816</v>
      </c>
      <c r="C146" s="119" t="str">
        <f>CPU!B114</f>
        <v>COMP.12</v>
      </c>
      <c r="D146" s="11" t="str">
        <f>CPU!C114</f>
        <v>Projetor LED Essential Ref. BVP091 LED200 Fab. PHILIPS</v>
      </c>
      <c r="E146" s="8" t="s">
        <v>108</v>
      </c>
      <c r="F146" s="125">
        <f>'MEMÓRIA DE CÁLCULO'!E269</f>
        <v>24</v>
      </c>
      <c r="G146" s="16">
        <f>CPU!G119</f>
        <v>942.66</v>
      </c>
      <c r="H146" s="5">
        <f t="shared" si="17"/>
        <v>1214.33</v>
      </c>
      <c r="I146" s="155">
        <f t="shared" si="18"/>
        <v>29143.92</v>
      </c>
    </row>
    <row r="147" spans="1:9" ht="26.4">
      <c r="A147" s="150" t="s">
        <v>469</v>
      </c>
      <c r="B147" s="312" t="s">
        <v>816</v>
      </c>
      <c r="C147" s="119" t="str">
        <f>CPU!B167</f>
        <v>COMP.23</v>
      </c>
      <c r="D147" s="11" t="s">
        <v>695</v>
      </c>
      <c r="E147" s="8" t="s">
        <v>108</v>
      </c>
      <c r="F147" s="125">
        <f>'MEMÓRIA DE CÁLCULO'!E270</f>
        <v>4</v>
      </c>
      <c r="G147" s="16">
        <f>CPU!G172</f>
        <v>271.748588</v>
      </c>
      <c r="H147" s="5">
        <f t="shared" si="17"/>
        <v>350.07</v>
      </c>
      <c r="I147" s="155">
        <f t="shared" si="18"/>
        <v>1400.28</v>
      </c>
    </row>
    <row r="148" spans="1:9" ht="39.6">
      <c r="A148" s="150" t="s">
        <v>470</v>
      </c>
      <c r="B148" s="312" t="s">
        <v>816</v>
      </c>
      <c r="C148" s="119">
        <v>91953</v>
      </c>
      <c r="D148" s="11" t="s">
        <v>428</v>
      </c>
      <c r="E148" s="8" t="s">
        <v>108</v>
      </c>
      <c r="F148" s="125">
        <f>'MEMÓRIA DE CÁLCULO'!E271</f>
        <v>2</v>
      </c>
      <c r="G148" s="16">
        <v>22.55</v>
      </c>
      <c r="H148" s="5">
        <f t="shared" si="17"/>
        <v>29.05</v>
      </c>
      <c r="I148" s="155">
        <f t="shared" si="18"/>
        <v>58.1</v>
      </c>
    </row>
    <row r="149" spans="1:9" ht="39.6">
      <c r="A149" s="150" t="s">
        <v>471</v>
      </c>
      <c r="B149" s="312" t="s">
        <v>816</v>
      </c>
      <c r="C149" s="119">
        <v>91959</v>
      </c>
      <c r="D149" s="11" t="s">
        <v>429</v>
      </c>
      <c r="E149" s="8" t="s">
        <v>108</v>
      </c>
      <c r="F149" s="125">
        <f>'MEMÓRIA DE CÁLCULO'!E272</f>
        <v>7</v>
      </c>
      <c r="G149" s="16">
        <v>35.74</v>
      </c>
      <c r="H149" s="5">
        <f t="shared" si="17"/>
        <v>46.04</v>
      </c>
      <c r="I149" s="155">
        <f t="shared" si="18"/>
        <v>322.28</v>
      </c>
    </row>
    <row r="150" spans="1:9" ht="26.4">
      <c r="A150" s="150" t="s">
        <v>472</v>
      </c>
      <c r="B150" s="312" t="s">
        <v>816</v>
      </c>
      <c r="C150" s="119">
        <v>92008</v>
      </c>
      <c r="D150" s="11" t="s">
        <v>430</v>
      </c>
      <c r="E150" s="8" t="s">
        <v>108</v>
      </c>
      <c r="F150" s="125">
        <f>'MEMÓRIA DE CÁLCULO'!E273</f>
        <v>23</v>
      </c>
      <c r="G150" s="16">
        <v>38.35</v>
      </c>
      <c r="H150" s="5">
        <f t="shared" si="17"/>
        <v>49.4</v>
      </c>
      <c r="I150" s="155">
        <f t="shared" si="18"/>
        <v>1136.2</v>
      </c>
    </row>
    <row r="151" spans="1:9" ht="26.4">
      <c r="A151" s="150" t="s">
        <v>473</v>
      </c>
      <c r="B151" s="312" t="s">
        <v>816</v>
      </c>
      <c r="C151" s="119">
        <v>92005</v>
      </c>
      <c r="D151" s="11" t="s">
        <v>431</v>
      </c>
      <c r="E151" s="8" t="s">
        <v>108</v>
      </c>
      <c r="F151" s="125">
        <f>'MEMÓRIA DE CÁLCULO'!E274</f>
        <v>7</v>
      </c>
      <c r="G151" s="16">
        <v>48.32</v>
      </c>
      <c r="H151" s="5">
        <f t="shared" si="17"/>
        <v>62.25</v>
      </c>
      <c r="I151" s="155">
        <f t="shared" si="18"/>
        <v>435.75</v>
      </c>
    </row>
    <row r="152" spans="1:9" ht="26.4">
      <c r="A152" s="150" t="s">
        <v>474</v>
      </c>
      <c r="B152" s="312" t="s">
        <v>816</v>
      </c>
      <c r="C152" s="119">
        <v>91992</v>
      </c>
      <c r="D152" s="11" t="s">
        <v>432</v>
      </c>
      <c r="E152" s="8" t="s">
        <v>108</v>
      </c>
      <c r="F152" s="125">
        <f>'MEMÓRIA DE CÁLCULO'!E275</f>
        <v>20</v>
      </c>
      <c r="G152" s="16">
        <v>33.94</v>
      </c>
      <c r="H152" s="5">
        <f t="shared" si="17"/>
        <v>43.72</v>
      </c>
      <c r="I152" s="155">
        <f t="shared" si="18"/>
        <v>874.4</v>
      </c>
    </row>
    <row r="153" spans="1:9" ht="26.4">
      <c r="A153" s="150" t="s">
        <v>475</v>
      </c>
      <c r="B153" s="312" t="s">
        <v>816</v>
      </c>
      <c r="C153" s="121" t="str">
        <f>CPU!B120</f>
        <v>COMP.13</v>
      </c>
      <c r="D153" s="122" t="str">
        <f>CPU!C120</f>
        <v xml:space="preserve">PERFILADO PERFURADO CHAPA 18 DIM. 38x38x6000mm </v>
      </c>
      <c r="E153" s="123" t="s">
        <v>420</v>
      </c>
      <c r="F153" s="125">
        <f>'MEMÓRIA DE CÁLCULO'!E276</f>
        <v>115</v>
      </c>
      <c r="G153" s="16">
        <f>CPU!G125</f>
        <v>13.559999999999999</v>
      </c>
      <c r="H153" s="5">
        <f t="shared" si="17"/>
        <v>17.47</v>
      </c>
      <c r="I153" s="155">
        <f t="shared" si="18"/>
        <v>2009.05</v>
      </c>
    </row>
    <row r="154" spans="1:9" ht="12.75">
      <c r="A154" s="150" t="s">
        <v>476</v>
      </c>
      <c r="B154" s="312" t="s">
        <v>816</v>
      </c>
      <c r="C154" s="121">
        <v>91936</v>
      </c>
      <c r="D154" s="122" t="s">
        <v>434</v>
      </c>
      <c r="E154" s="8" t="s">
        <v>108</v>
      </c>
      <c r="F154" s="125">
        <f>'MEMÓRIA DE CÁLCULO'!E277</f>
        <v>16</v>
      </c>
      <c r="G154" s="16">
        <v>11.83</v>
      </c>
      <c r="H154" s="5">
        <f t="shared" si="17"/>
        <v>15.24</v>
      </c>
      <c r="I154" s="155">
        <f t="shared" si="18"/>
        <v>243.84</v>
      </c>
    </row>
    <row r="155" spans="1:9" ht="12.75">
      <c r="A155" s="150" t="s">
        <v>477</v>
      </c>
      <c r="B155" s="312" t="s">
        <v>816</v>
      </c>
      <c r="C155" s="121">
        <v>91940</v>
      </c>
      <c r="D155" s="122" t="s">
        <v>435</v>
      </c>
      <c r="E155" s="8" t="s">
        <v>108</v>
      </c>
      <c r="F155" s="125">
        <f>'MEMÓRIA DE CÁLCULO'!E278</f>
        <v>7</v>
      </c>
      <c r="G155" s="16">
        <v>12.57</v>
      </c>
      <c r="H155" s="5">
        <f t="shared" si="17"/>
        <v>16.19</v>
      </c>
      <c r="I155" s="155">
        <f t="shared" si="18"/>
        <v>113.33</v>
      </c>
    </row>
    <row r="156" spans="1:9" ht="12.75">
      <c r="A156" s="150" t="s">
        <v>478</v>
      </c>
      <c r="B156" s="312" t="s">
        <v>816</v>
      </c>
      <c r="C156" s="121">
        <v>91941</v>
      </c>
      <c r="D156" s="122" t="s">
        <v>436</v>
      </c>
      <c r="E156" s="8" t="s">
        <v>108</v>
      </c>
      <c r="F156" s="125">
        <f>'MEMÓRIA DE CÁLCULO'!E279</f>
        <v>23</v>
      </c>
      <c r="G156" s="16">
        <v>8.65</v>
      </c>
      <c r="H156" s="5">
        <f t="shared" si="17"/>
        <v>11.14</v>
      </c>
      <c r="I156" s="155">
        <f t="shared" si="18"/>
        <v>256.22</v>
      </c>
    </row>
    <row r="157" spans="1:9" ht="26.4">
      <c r="A157" s="150" t="s">
        <v>479</v>
      </c>
      <c r="B157" s="312" t="s">
        <v>816</v>
      </c>
      <c r="C157" s="121">
        <v>91939</v>
      </c>
      <c r="D157" s="122" t="s">
        <v>437</v>
      </c>
      <c r="E157" s="8" t="s">
        <v>108</v>
      </c>
      <c r="F157" s="125">
        <f>'MEMÓRIA DE CÁLCULO'!E280</f>
        <v>20</v>
      </c>
      <c r="G157" s="16">
        <v>23.06</v>
      </c>
      <c r="H157" s="5">
        <f t="shared" si="17"/>
        <v>29.71</v>
      </c>
      <c r="I157" s="155">
        <f t="shared" si="18"/>
        <v>594.2</v>
      </c>
    </row>
    <row r="158" spans="1:9" ht="39.6">
      <c r="A158" s="150" t="s">
        <v>480</v>
      </c>
      <c r="B158" s="312" t="s">
        <v>816</v>
      </c>
      <c r="C158" s="121">
        <v>91854</v>
      </c>
      <c r="D158" s="122" t="s">
        <v>438</v>
      </c>
      <c r="E158" s="123" t="s">
        <v>420</v>
      </c>
      <c r="F158" s="125">
        <f>'MEMÓRIA DE CÁLCULO'!E281</f>
        <v>100</v>
      </c>
      <c r="G158" s="16">
        <v>8.41</v>
      </c>
      <c r="H158" s="5">
        <f t="shared" si="17"/>
        <v>10.83</v>
      </c>
      <c r="I158" s="155">
        <f t="shared" si="18"/>
        <v>1083</v>
      </c>
    </row>
    <row r="159" spans="1:9" ht="26.4">
      <c r="A159" s="150" t="s">
        <v>481</v>
      </c>
      <c r="B159" s="312" t="s">
        <v>816</v>
      </c>
      <c r="C159" s="121">
        <v>91864</v>
      </c>
      <c r="D159" s="122" t="s">
        <v>439</v>
      </c>
      <c r="E159" s="123" t="s">
        <v>420</v>
      </c>
      <c r="F159" s="125">
        <f>'MEMÓRIA DE CÁLCULO'!E282</f>
        <v>50</v>
      </c>
      <c r="G159" s="16">
        <v>15.16</v>
      </c>
      <c r="H159" s="5">
        <f t="shared" si="17"/>
        <v>19.53</v>
      </c>
      <c r="I159" s="155">
        <f t="shared" si="18"/>
        <v>976.5</v>
      </c>
    </row>
    <row r="160" spans="1:9" ht="26.4">
      <c r="A160" s="150" t="s">
        <v>482</v>
      </c>
      <c r="B160" s="312" t="s">
        <v>816</v>
      </c>
      <c r="C160" s="121">
        <v>93008</v>
      </c>
      <c r="D160" s="122" t="s">
        <v>440</v>
      </c>
      <c r="E160" s="123" t="s">
        <v>420</v>
      </c>
      <c r="F160" s="125">
        <f>'MEMÓRIA DE CÁLCULO'!E283</f>
        <v>6</v>
      </c>
      <c r="G160" s="16">
        <v>17.85</v>
      </c>
      <c r="H160" s="5">
        <f t="shared" si="17"/>
        <v>22.99</v>
      </c>
      <c r="I160" s="155">
        <f t="shared" si="18"/>
        <v>137.94</v>
      </c>
    </row>
    <row r="161" spans="1:9" ht="26.4">
      <c r="A161" s="150" t="s">
        <v>483</v>
      </c>
      <c r="B161" s="312" t="s">
        <v>816</v>
      </c>
      <c r="C161" s="121">
        <v>93009</v>
      </c>
      <c r="D161" s="122" t="s">
        <v>441</v>
      </c>
      <c r="E161" s="123" t="s">
        <v>420</v>
      </c>
      <c r="F161" s="125">
        <f>'MEMÓRIA DE CÁLCULO'!E284</f>
        <v>12</v>
      </c>
      <c r="G161" s="16">
        <v>27.07</v>
      </c>
      <c r="H161" s="5">
        <f t="shared" si="17"/>
        <v>34.87</v>
      </c>
      <c r="I161" s="155">
        <f t="shared" si="18"/>
        <v>418.44</v>
      </c>
    </row>
    <row r="162" spans="1:9" ht="33.6" customHeight="1">
      <c r="A162" s="150" t="s">
        <v>484</v>
      </c>
      <c r="B162" s="312" t="s">
        <v>816</v>
      </c>
      <c r="C162" s="121">
        <v>91875</v>
      </c>
      <c r="D162" s="122" t="s">
        <v>442</v>
      </c>
      <c r="E162" s="8" t="s">
        <v>108</v>
      </c>
      <c r="F162" s="125">
        <f>'MEMÓRIA DE CÁLCULO'!E285</f>
        <v>54</v>
      </c>
      <c r="G162" s="16">
        <v>5.35</v>
      </c>
      <c r="H162" s="5">
        <f t="shared" si="17"/>
        <v>6.89</v>
      </c>
      <c r="I162" s="155">
        <f t="shared" si="18"/>
        <v>372.06</v>
      </c>
    </row>
    <row r="163" spans="1:9" ht="26.4">
      <c r="A163" s="150" t="s">
        <v>485</v>
      </c>
      <c r="B163" s="312" t="s">
        <v>816</v>
      </c>
      <c r="C163" s="121">
        <v>91876</v>
      </c>
      <c r="D163" s="122" t="s">
        <v>443</v>
      </c>
      <c r="E163" s="8" t="s">
        <v>108</v>
      </c>
      <c r="F163" s="125">
        <f>'MEMÓRIA DE CÁLCULO'!E286</f>
        <v>12</v>
      </c>
      <c r="G163" s="16">
        <v>7.07</v>
      </c>
      <c r="H163" s="5">
        <f t="shared" si="17"/>
        <v>9.11</v>
      </c>
      <c r="I163" s="155">
        <f t="shared" si="18"/>
        <v>109.32</v>
      </c>
    </row>
    <row r="164" spans="1:9" ht="26.4">
      <c r="A164" s="150" t="s">
        <v>486</v>
      </c>
      <c r="B164" s="312" t="s">
        <v>816</v>
      </c>
      <c r="C164" s="121">
        <v>93013</v>
      </c>
      <c r="D164" s="122" t="s">
        <v>444</v>
      </c>
      <c r="E164" s="8" t="s">
        <v>108</v>
      </c>
      <c r="F164" s="125">
        <f>'MEMÓRIA DE CÁLCULO'!E287</f>
        <v>4</v>
      </c>
      <c r="G164" s="16">
        <v>12.3</v>
      </c>
      <c r="H164" s="5">
        <f t="shared" si="17"/>
        <v>15.84</v>
      </c>
      <c r="I164" s="155">
        <f t="shared" si="18"/>
        <v>63.36</v>
      </c>
    </row>
    <row r="165" spans="1:9" ht="26.4">
      <c r="A165" s="150" t="s">
        <v>487</v>
      </c>
      <c r="B165" s="312" t="s">
        <v>816</v>
      </c>
      <c r="C165" s="128" t="s">
        <v>511</v>
      </c>
      <c r="D165" s="122" t="s">
        <v>445</v>
      </c>
      <c r="E165" s="8" t="s">
        <v>108</v>
      </c>
      <c r="F165" s="125">
        <f>'MEMÓRIA DE CÁLCULO'!E288</f>
        <v>4</v>
      </c>
      <c r="G165" s="16">
        <v>15.24</v>
      </c>
      <c r="H165" s="5">
        <f t="shared" si="17"/>
        <v>19.63</v>
      </c>
      <c r="I165" s="155">
        <f t="shared" si="18"/>
        <v>78.52</v>
      </c>
    </row>
    <row r="166" spans="1:9" ht="39.6">
      <c r="A166" s="150" t="s">
        <v>488</v>
      </c>
      <c r="B166" s="312" t="s">
        <v>816</v>
      </c>
      <c r="C166" s="121">
        <v>91890</v>
      </c>
      <c r="D166" s="122" t="s">
        <v>446</v>
      </c>
      <c r="E166" s="8" t="s">
        <v>108</v>
      </c>
      <c r="F166" s="125">
        <f>'MEMÓRIA DE CÁLCULO'!E289</f>
        <v>27</v>
      </c>
      <c r="G166" s="16">
        <v>9</v>
      </c>
      <c r="H166" s="5">
        <f t="shared" si="17"/>
        <v>11.59</v>
      </c>
      <c r="I166" s="155">
        <f t="shared" si="18"/>
        <v>312.93</v>
      </c>
    </row>
    <row r="167" spans="1:9" ht="39.6">
      <c r="A167" s="150" t="s">
        <v>489</v>
      </c>
      <c r="B167" s="312" t="s">
        <v>816</v>
      </c>
      <c r="C167" s="121">
        <v>91893</v>
      </c>
      <c r="D167" s="122" t="s">
        <v>447</v>
      </c>
      <c r="E167" s="8" t="s">
        <v>108</v>
      </c>
      <c r="F167" s="125">
        <f>'MEMÓRIA DE CÁLCULO'!E290</f>
        <v>6</v>
      </c>
      <c r="G167" s="16">
        <v>12.35</v>
      </c>
      <c r="H167" s="5">
        <f t="shared" si="17"/>
        <v>15.91</v>
      </c>
      <c r="I167" s="155">
        <f t="shared" si="18"/>
        <v>95.46</v>
      </c>
    </row>
    <row r="168" spans="1:9" ht="26.4">
      <c r="A168" s="150" t="s">
        <v>490</v>
      </c>
      <c r="B168" s="312" t="s">
        <v>816</v>
      </c>
      <c r="C168" s="121">
        <v>93018</v>
      </c>
      <c r="D168" s="122" t="s">
        <v>448</v>
      </c>
      <c r="E168" s="8" t="s">
        <v>108</v>
      </c>
      <c r="F168" s="125">
        <f>'MEMÓRIA DE CÁLCULO'!E291</f>
        <v>2</v>
      </c>
      <c r="G168" s="16">
        <v>18.84</v>
      </c>
      <c r="H168" s="5">
        <f t="shared" si="17"/>
        <v>24.27</v>
      </c>
      <c r="I168" s="155">
        <f t="shared" si="18"/>
        <v>48.54</v>
      </c>
    </row>
    <row r="169" spans="1:9" ht="26.4">
      <c r="A169" s="150" t="s">
        <v>491</v>
      </c>
      <c r="B169" s="312" t="s">
        <v>816</v>
      </c>
      <c r="C169" s="121">
        <v>93020</v>
      </c>
      <c r="D169" s="122" t="s">
        <v>449</v>
      </c>
      <c r="E169" s="8" t="s">
        <v>108</v>
      </c>
      <c r="F169" s="125">
        <f>'MEMÓRIA DE CÁLCULO'!E292</f>
        <v>2</v>
      </c>
      <c r="G169" s="16">
        <v>24.45</v>
      </c>
      <c r="H169" s="5">
        <f t="shared" si="17"/>
        <v>31.5</v>
      </c>
      <c r="I169" s="155">
        <f t="shared" si="18"/>
        <v>63</v>
      </c>
    </row>
    <row r="170" spans="1:9" ht="26.4">
      <c r="A170" s="150" t="s">
        <v>492</v>
      </c>
      <c r="B170" s="312" t="s">
        <v>816</v>
      </c>
      <c r="C170" s="121">
        <v>96986</v>
      </c>
      <c r="D170" s="122" t="s">
        <v>450</v>
      </c>
      <c r="E170" s="8" t="s">
        <v>108</v>
      </c>
      <c r="F170" s="125">
        <f>'MEMÓRIA DE CÁLCULO'!E293</f>
        <v>14</v>
      </c>
      <c r="G170" s="16">
        <v>146.28</v>
      </c>
      <c r="H170" s="5">
        <f t="shared" si="17"/>
        <v>188.44</v>
      </c>
      <c r="I170" s="155">
        <f t="shared" si="18"/>
        <v>2638.16</v>
      </c>
    </row>
    <row r="171" spans="1:9" ht="26.4">
      <c r="A171" s="150" t="s">
        <v>493</v>
      </c>
      <c r="B171" s="312" t="s">
        <v>816</v>
      </c>
      <c r="C171" s="121">
        <v>96973</v>
      </c>
      <c r="D171" s="122" t="s">
        <v>451</v>
      </c>
      <c r="E171" s="123" t="s">
        <v>420</v>
      </c>
      <c r="F171" s="125">
        <f>'MEMÓRIA DE CÁLCULO'!E294</f>
        <v>320</v>
      </c>
      <c r="G171" s="16">
        <v>51.22</v>
      </c>
      <c r="H171" s="5">
        <f t="shared" si="17"/>
        <v>65.98</v>
      </c>
      <c r="I171" s="155">
        <f t="shared" si="18"/>
        <v>21113.6</v>
      </c>
    </row>
    <row r="172" spans="1:9" ht="26.4">
      <c r="A172" s="150" t="s">
        <v>494</v>
      </c>
      <c r="B172" s="312" t="s">
        <v>816</v>
      </c>
      <c r="C172" s="121">
        <v>96977</v>
      </c>
      <c r="D172" s="122" t="s">
        <v>452</v>
      </c>
      <c r="E172" s="123" t="s">
        <v>420</v>
      </c>
      <c r="F172" s="125">
        <f>'MEMÓRIA DE CÁLCULO'!E295</f>
        <v>165</v>
      </c>
      <c r="G172" s="16">
        <v>46.81</v>
      </c>
      <c r="H172" s="5">
        <f t="shared" si="17"/>
        <v>60.3</v>
      </c>
      <c r="I172" s="155">
        <f t="shared" si="18"/>
        <v>9949.5</v>
      </c>
    </row>
    <row r="173" spans="1:9" ht="12.75">
      <c r="A173" s="150" t="s">
        <v>495</v>
      </c>
      <c r="B173" s="312" t="s">
        <v>816</v>
      </c>
      <c r="C173" s="121">
        <v>98463</v>
      </c>
      <c r="D173" s="122" t="s">
        <v>453</v>
      </c>
      <c r="E173" s="8" t="s">
        <v>108</v>
      </c>
      <c r="F173" s="125">
        <f>'MEMÓRIA DE CÁLCULO'!E296</f>
        <v>50</v>
      </c>
      <c r="G173" s="16">
        <v>20.53</v>
      </c>
      <c r="H173" s="5">
        <f t="shared" si="17"/>
        <v>26.45</v>
      </c>
      <c r="I173" s="155">
        <f t="shared" si="18"/>
        <v>1322.5</v>
      </c>
    </row>
    <row r="174" spans="1:9" ht="39.6">
      <c r="A174" s="150" t="s">
        <v>496</v>
      </c>
      <c r="B174" s="312" t="s">
        <v>816</v>
      </c>
      <c r="C174" s="121">
        <v>97881</v>
      </c>
      <c r="D174" s="122" t="s">
        <v>454</v>
      </c>
      <c r="E174" s="8" t="s">
        <v>108</v>
      </c>
      <c r="F174" s="125">
        <f>'MEMÓRIA DE CÁLCULO'!E297</f>
        <v>14</v>
      </c>
      <c r="G174" s="16">
        <v>120.49</v>
      </c>
      <c r="H174" s="5">
        <f t="shared" si="17"/>
        <v>155.22</v>
      </c>
      <c r="I174" s="155">
        <f t="shared" si="18"/>
        <v>2173.08</v>
      </c>
    </row>
    <row r="175" spans="1:9" ht="26.4">
      <c r="A175" s="150" t="s">
        <v>497</v>
      </c>
      <c r="B175" s="312" t="s">
        <v>816</v>
      </c>
      <c r="C175" s="119">
        <v>93653</v>
      </c>
      <c r="D175" s="11" t="s">
        <v>455</v>
      </c>
      <c r="E175" s="8" t="s">
        <v>108</v>
      </c>
      <c r="F175" s="125">
        <f>'MEMÓRIA DE CÁLCULO'!E298</f>
        <v>1</v>
      </c>
      <c r="G175" s="16">
        <v>11.25</v>
      </c>
      <c r="H175" s="5">
        <f t="shared" si="17"/>
        <v>14.49</v>
      </c>
      <c r="I175" s="155">
        <f t="shared" si="18"/>
        <v>14.49</v>
      </c>
    </row>
    <row r="176" spans="1:9" ht="26.4">
      <c r="A176" s="150" t="s">
        <v>498</v>
      </c>
      <c r="B176" s="312" t="s">
        <v>816</v>
      </c>
      <c r="C176" s="119">
        <v>93654</v>
      </c>
      <c r="D176" s="11" t="s">
        <v>456</v>
      </c>
      <c r="E176" s="8" t="s">
        <v>108</v>
      </c>
      <c r="F176" s="125">
        <f>'MEMÓRIA DE CÁLCULO'!E299</f>
        <v>2</v>
      </c>
      <c r="G176" s="16">
        <v>11.74</v>
      </c>
      <c r="H176" s="5">
        <f t="shared" si="17"/>
        <v>15.12</v>
      </c>
      <c r="I176" s="155">
        <f t="shared" si="18"/>
        <v>30.24</v>
      </c>
    </row>
    <row r="177" spans="1:9" ht="26.4">
      <c r="A177" s="150" t="s">
        <v>499</v>
      </c>
      <c r="B177" s="312" t="s">
        <v>816</v>
      </c>
      <c r="C177" s="119">
        <v>93655</v>
      </c>
      <c r="D177" s="11" t="s">
        <v>457</v>
      </c>
      <c r="E177" s="8" t="s">
        <v>108</v>
      </c>
      <c r="F177" s="125">
        <f>'MEMÓRIA DE CÁLCULO'!E300</f>
        <v>2</v>
      </c>
      <c r="G177" s="16">
        <v>12.7</v>
      </c>
      <c r="H177" s="5">
        <f t="shared" si="17"/>
        <v>16.36</v>
      </c>
      <c r="I177" s="155">
        <f t="shared" si="18"/>
        <v>32.72</v>
      </c>
    </row>
    <row r="178" spans="1:9" ht="26.4">
      <c r="A178" s="150" t="s">
        <v>500</v>
      </c>
      <c r="B178" s="312" t="s">
        <v>816</v>
      </c>
      <c r="C178" s="119">
        <v>93656</v>
      </c>
      <c r="D178" s="11" t="s">
        <v>458</v>
      </c>
      <c r="E178" s="8" t="s">
        <v>108</v>
      </c>
      <c r="F178" s="125">
        <f>'MEMÓRIA DE CÁLCULO'!E301</f>
        <v>7</v>
      </c>
      <c r="G178" s="16">
        <v>12.7</v>
      </c>
      <c r="H178" s="5">
        <f t="shared" si="17"/>
        <v>16.36</v>
      </c>
      <c r="I178" s="155">
        <f t="shared" si="18"/>
        <v>114.52</v>
      </c>
    </row>
    <row r="179" spans="1:9" ht="26.4">
      <c r="A179" s="150" t="s">
        <v>501</v>
      </c>
      <c r="B179" s="312" t="s">
        <v>816</v>
      </c>
      <c r="C179" s="119">
        <v>93662</v>
      </c>
      <c r="D179" s="11" t="s">
        <v>459</v>
      </c>
      <c r="E179" s="8" t="s">
        <v>108</v>
      </c>
      <c r="F179" s="125">
        <f>'MEMÓRIA DE CÁLCULO'!E302</f>
        <v>2</v>
      </c>
      <c r="G179" s="16">
        <v>59.28</v>
      </c>
      <c r="H179" s="5">
        <f t="shared" si="17"/>
        <v>76.36</v>
      </c>
      <c r="I179" s="155">
        <f t="shared" si="18"/>
        <v>152.72</v>
      </c>
    </row>
    <row r="180" spans="1:9" ht="26.4">
      <c r="A180" s="150" t="s">
        <v>502</v>
      </c>
      <c r="B180" s="312" t="s">
        <v>816</v>
      </c>
      <c r="C180" s="119">
        <v>93663</v>
      </c>
      <c r="D180" s="11" t="s">
        <v>460</v>
      </c>
      <c r="E180" s="8" t="s">
        <v>108</v>
      </c>
      <c r="F180" s="125">
        <f>'MEMÓRIA DE CÁLCULO'!E303</f>
        <v>3</v>
      </c>
      <c r="G180" s="16">
        <v>59.28</v>
      </c>
      <c r="H180" s="5">
        <f t="shared" si="17"/>
        <v>76.36</v>
      </c>
      <c r="I180" s="155">
        <f t="shared" si="18"/>
        <v>229.08</v>
      </c>
    </row>
    <row r="181" spans="1:9" ht="26.4">
      <c r="A181" s="150" t="s">
        <v>503</v>
      </c>
      <c r="B181" s="312" t="s">
        <v>816</v>
      </c>
      <c r="C181" s="119">
        <v>93664</v>
      </c>
      <c r="D181" s="11" t="s">
        <v>461</v>
      </c>
      <c r="E181" s="8" t="s">
        <v>108</v>
      </c>
      <c r="F181" s="125">
        <f>'MEMÓRIA DE CÁLCULO'!E304</f>
        <v>3</v>
      </c>
      <c r="G181" s="16">
        <v>61.62</v>
      </c>
      <c r="H181" s="5">
        <f t="shared" si="17"/>
        <v>79.38</v>
      </c>
      <c r="I181" s="155">
        <f t="shared" si="18"/>
        <v>238.14</v>
      </c>
    </row>
    <row r="182" spans="1:9" ht="26.4">
      <c r="A182" s="150" t="s">
        <v>504</v>
      </c>
      <c r="B182" s="312" t="s">
        <v>816</v>
      </c>
      <c r="C182" s="119">
        <v>93672</v>
      </c>
      <c r="D182" s="11" t="s">
        <v>462</v>
      </c>
      <c r="E182" s="8" t="s">
        <v>108</v>
      </c>
      <c r="F182" s="125">
        <f>'MEMÓRIA DE CÁLCULO'!E305</f>
        <v>1</v>
      </c>
      <c r="G182" s="16">
        <v>83.58</v>
      </c>
      <c r="H182" s="5">
        <f t="shared" si="17"/>
        <v>107.67</v>
      </c>
      <c r="I182" s="155">
        <f t="shared" si="18"/>
        <v>107.67</v>
      </c>
    </row>
    <row r="183" spans="1:9" ht="26.4">
      <c r="A183" s="150" t="s">
        <v>505</v>
      </c>
      <c r="B183" s="312" t="s">
        <v>816</v>
      </c>
      <c r="C183" s="21" t="str">
        <f>CPU!B126</f>
        <v>COMP.14</v>
      </c>
      <c r="D183" s="11" t="str">
        <f>CPU!C126</f>
        <v>DISJUNTOR TRIPOLAR TIPO DIN, CORRENTE NOMINAL DE 63A - FORNECIMENTO E INSTALAÇÃO</v>
      </c>
      <c r="E183" s="8" t="s">
        <v>108</v>
      </c>
      <c r="F183" s="125">
        <f>'MEMÓRIA DE CÁLCULO'!E306</f>
        <v>2</v>
      </c>
      <c r="G183" s="16">
        <f>CPU!G131</f>
        <v>95.97</v>
      </c>
      <c r="H183" s="5">
        <f t="shared" si="17"/>
        <v>123.63</v>
      </c>
      <c r="I183" s="155">
        <f t="shared" si="18"/>
        <v>247.26</v>
      </c>
    </row>
    <row r="184" spans="1:9" ht="26.4">
      <c r="A184" s="150" t="s">
        <v>506</v>
      </c>
      <c r="B184" s="312" t="s">
        <v>816</v>
      </c>
      <c r="C184" s="21" t="str">
        <f>CPU!B132</f>
        <v>COMP.15</v>
      </c>
      <c r="D184" s="11" t="str">
        <f>CPU!C132</f>
        <v>DISJUNTOR TRIPOLAR TIPO DIN, CORRENTE NOMINAL DE 70A - FORNECIMENTO E INSTALAÇÃO</v>
      </c>
      <c r="E184" s="8" t="s">
        <v>108</v>
      </c>
      <c r="F184" s="125">
        <f>'MEMÓRIA DE CÁLCULO'!E307</f>
        <v>2</v>
      </c>
      <c r="G184" s="16">
        <f>CPU!G137</f>
        <v>131</v>
      </c>
      <c r="H184" s="5">
        <f t="shared" si="17"/>
        <v>168.75</v>
      </c>
      <c r="I184" s="155">
        <f t="shared" si="18"/>
        <v>337.5</v>
      </c>
    </row>
    <row r="185" spans="1:9" ht="52.8">
      <c r="A185" s="150" t="s">
        <v>507</v>
      </c>
      <c r="B185" s="312" t="s">
        <v>816</v>
      </c>
      <c r="C185" s="119">
        <v>101875</v>
      </c>
      <c r="D185" s="11" t="s">
        <v>465</v>
      </c>
      <c r="E185" s="8" t="s">
        <v>108</v>
      </c>
      <c r="F185" s="125">
        <f>'MEMÓRIA DE CÁLCULO'!E308</f>
        <v>3</v>
      </c>
      <c r="G185" s="16">
        <v>409.19</v>
      </c>
      <c r="H185" s="5">
        <f t="shared" si="17"/>
        <v>527.12</v>
      </c>
      <c r="I185" s="155">
        <f t="shared" si="18"/>
        <v>1581.36</v>
      </c>
    </row>
    <row r="186" spans="1:9" ht="12.75">
      <c r="A186" s="150" t="s">
        <v>508</v>
      </c>
      <c r="B186" s="312" t="s">
        <v>816</v>
      </c>
      <c r="C186" s="119" t="str">
        <f>CPU!B173</f>
        <v>COMP.24</v>
      </c>
      <c r="D186" s="11" t="str">
        <f>CPU!C173</f>
        <v>DISPOSITIVO DIFERENCIAL RESIDUAL 2P-40A 30MA</v>
      </c>
      <c r="E186" s="8" t="s">
        <v>108</v>
      </c>
      <c r="F186" s="125">
        <f>'MEMÓRIA DE CÁLCULO'!E309</f>
        <v>2</v>
      </c>
      <c r="G186" s="16">
        <f>CPU!G178</f>
        <v>90.230512</v>
      </c>
      <c r="H186" s="5">
        <f t="shared" si="17"/>
        <v>116.23</v>
      </c>
      <c r="I186" s="155">
        <f t="shared" si="18"/>
        <v>232.46</v>
      </c>
    </row>
    <row r="187" spans="1:9" ht="12.75">
      <c r="A187" s="150" t="s">
        <v>509</v>
      </c>
      <c r="B187" s="312" t="s">
        <v>816</v>
      </c>
      <c r="C187" s="119" t="str">
        <f>CPU!B179</f>
        <v>COMP.25</v>
      </c>
      <c r="D187" s="11" t="str">
        <f>CPU!C179</f>
        <v>DISPOSITIVO DIFERENCIAL RESIDUAL 4P-40A 30MA</v>
      </c>
      <c r="E187" s="8" t="s">
        <v>108</v>
      </c>
      <c r="F187" s="125">
        <f>'MEMÓRIA DE CÁLCULO'!E310</f>
        <v>1</v>
      </c>
      <c r="G187" s="16">
        <f>CPU!G184</f>
        <v>208.470512</v>
      </c>
      <c r="H187" s="5">
        <f t="shared" si="17"/>
        <v>268.55</v>
      </c>
      <c r="I187" s="155">
        <f t="shared" si="18"/>
        <v>268.55</v>
      </c>
    </row>
    <row r="188" spans="1:9" ht="12.75">
      <c r="A188" s="150" t="s">
        <v>700</v>
      </c>
      <c r="B188" s="312" t="s">
        <v>816</v>
      </c>
      <c r="C188" s="119" t="str">
        <f>CPU!B185</f>
        <v>COMP.26</v>
      </c>
      <c r="D188" s="11" t="str">
        <f>CPU!C185</f>
        <v>DISPOSITIVO DIFERENCIAL RESIDUAL 4P-63A 30MA</v>
      </c>
      <c r="E188" s="8" t="s">
        <v>108</v>
      </c>
      <c r="F188" s="125">
        <f>'MEMÓRIA DE CÁLCULO'!E311</f>
        <v>1</v>
      </c>
      <c r="G188" s="16">
        <f>CPU!G190</f>
        <v>218.470512</v>
      </c>
      <c r="H188" s="5">
        <f t="shared" si="17"/>
        <v>281.43</v>
      </c>
      <c r="I188" s="155">
        <f t="shared" si="18"/>
        <v>281.43</v>
      </c>
    </row>
    <row r="189" spans="1:9" ht="12.75">
      <c r="A189" s="150" t="s">
        <v>701</v>
      </c>
      <c r="B189" s="312" t="s">
        <v>816</v>
      </c>
      <c r="C189" s="119" t="str">
        <f>CPU!B191</f>
        <v>COMP.27</v>
      </c>
      <c r="D189" s="11" t="str">
        <f>CPU!C191</f>
        <v>DISPOSITIVO ANTI SURTO DPS 175V 20KA</v>
      </c>
      <c r="E189" s="8" t="s">
        <v>108</v>
      </c>
      <c r="F189" s="125">
        <f>'MEMÓRIA DE CÁLCULO'!E312</f>
        <v>12</v>
      </c>
      <c r="G189" s="16">
        <f>CPU!G196</f>
        <v>65.460512</v>
      </c>
      <c r="H189" s="5">
        <f t="shared" si="17"/>
        <v>84.33</v>
      </c>
      <c r="I189" s="155">
        <f t="shared" si="18"/>
        <v>1011.96</v>
      </c>
    </row>
    <row r="190" spans="1:9" ht="26.4">
      <c r="A190" s="150" t="s">
        <v>703</v>
      </c>
      <c r="B190" s="312" t="s">
        <v>816</v>
      </c>
      <c r="C190" s="119" t="str">
        <f>CPU!B197</f>
        <v>COMP.28</v>
      </c>
      <c r="D190" s="11" t="str">
        <f>CPU!C197</f>
        <v>CONECTOR PARA SPDA - FORNECIMENTO E INSTALAÇÃO. AF_12/2017</v>
      </c>
      <c r="E190" s="8" t="s">
        <v>108</v>
      </c>
      <c r="F190" s="125">
        <f>'MEMÓRIA DE CÁLCULO'!E313</f>
        <v>20</v>
      </c>
      <c r="G190" s="16">
        <f>CPU!G201</f>
        <v>29.662544</v>
      </c>
      <c r="H190" s="5">
        <f t="shared" si="17"/>
        <v>38.21</v>
      </c>
      <c r="I190" s="155">
        <f t="shared" si="18"/>
        <v>764.2</v>
      </c>
    </row>
    <row r="191" spans="1:9" ht="12.75">
      <c r="A191" s="150" t="s">
        <v>706</v>
      </c>
      <c r="B191" s="312" t="s">
        <v>816</v>
      </c>
      <c r="C191" s="119" t="str">
        <f>CPU!B202</f>
        <v>COMP.29</v>
      </c>
      <c r="D191" s="11" t="str">
        <f>CPU!C202</f>
        <v>GRAMPO TIPO X PARA SPDA</v>
      </c>
      <c r="E191" s="8" t="s">
        <v>108</v>
      </c>
      <c r="F191" s="125">
        <f>'MEMÓRIA DE CÁLCULO'!E314</f>
        <v>10</v>
      </c>
      <c r="G191" s="16">
        <f>CPU!G206</f>
        <v>55.832544</v>
      </c>
      <c r="H191" s="5">
        <f t="shared" si="17"/>
        <v>71.92</v>
      </c>
      <c r="I191" s="155">
        <f t="shared" si="18"/>
        <v>719.2</v>
      </c>
    </row>
    <row r="192" spans="1:9" ht="12.75">
      <c r="A192" s="150" t="s">
        <v>709</v>
      </c>
      <c r="B192" s="312" t="s">
        <v>816</v>
      </c>
      <c r="C192" s="119" t="str">
        <f>CPU!B207</f>
        <v>COMP.30</v>
      </c>
      <c r="D192" s="11" t="str">
        <f>CPU!C207</f>
        <v>MINICAPTOR EM AÇO GALVANIZADO</v>
      </c>
      <c r="E192" s="8" t="s">
        <v>108</v>
      </c>
      <c r="F192" s="125">
        <f>'MEMÓRIA DE CÁLCULO'!E315</f>
        <v>24</v>
      </c>
      <c r="G192" s="16">
        <f>CPU!G211</f>
        <v>33.922544</v>
      </c>
      <c r="H192" s="5">
        <f t="shared" si="17"/>
        <v>43.7</v>
      </c>
      <c r="I192" s="155">
        <f t="shared" si="18"/>
        <v>1048.8</v>
      </c>
    </row>
    <row r="193" spans="1:9" ht="26.4">
      <c r="A193" s="150" t="s">
        <v>711</v>
      </c>
      <c r="B193" s="312" t="s">
        <v>816</v>
      </c>
      <c r="C193" s="119" t="str">
        <f>CPU!B212</f>
        <v>COMP.31</v>
      </c>
      <c r="D193" s="11" t="str">
        <f>CPU!C212</f>
        <v>SOLDA EXOTÉRMICA PARA SPDA - FORNECIMENTO E INSTALAÇÃO. AF_12/2017</v>
      </c>
      <c r="E193" s="8" t="s">
        <v>108</v>
      </c>
      <c r="F193" s="125">
        <f>'MEMÓRIA DE CÁLCULO'!E316</f>
        <v>15</v>
      </c>
      <c r="G193" s="16">
        <f>CPU!G216</f>
        <v>53.808479999999996</v>
      </c>
      <c r="H193" s="5">
        <f t="shared" si="17"/>
        <v>69.32</v>
      </c>
      <c r="I193" s="155">
        <f t="shared" si="18"/>
        <v>1039.8</v>
      </c>
    </row>
    <row r="194" spans="1:9" ht="12.75">
      <c r="A194" s="150" t="s">
        <v>713</v>
      </c>
      <c r="B194" s="312" t="s">
        <v>816</v>
      </c>
      <c r="C194" s="119" t="str">
        <f>CPU!B217</f>
        <v>COMP.32</v>
      </c>
      <c r="D194" s="11" t="str">
        <f>CPU!C217</f>
        <v>PRESILHA EM LATÃO DE 1 FURO PARA CABO 35mm²</v>
      </c>
      <c r="E194" s="8" t="s">
        <v>108</v>
      </c>
      <c r="F194" s="125">
        <f>'MEMÓRIA DE CÁLCULO'!E317</f>
        <v>225</v>
      </c>
      <c r="G194" s="16">
        <f>CPU!G221</f>
        <v>9.222544</v>
      </c>
      <c r="H194" s="5">
        <f t="shared" si="17"/>
        <v>11.88</v>
      </c>
      <c r="I194" s="155">
        <f t="shared" si="18"/>
        <v>2673</v>
      </c>
    </row>
    <row r="195" spans="1:9" ht="18.6" customHeight="1">
      <c r="A195" s="150" t="s">
        <v>716</v>
      </c>
      <c r="B195" s="312" t="s">
        <v>816</v>
      </c>
      <c r="C195" s="119" t="str">
        <f>CPU!B222</f>
        <v>COMP.33</v>
      </c>
      <c r="D195" s="11" t="str">
        <f>CPU!C222</f>
        <v>CONECTOR GRAMPO CABO-HASTE EM BRONZE 16-70mm²</v>
      </c>
      <c r="E195" s="8" t="s">
        <v>108</v>
      </c>
      <c r="F195" s="125">
        <f>'MEMÓRIA DE CÁLCULO'!E318</f>
        <v>14</v>
      </c>
      <c r="G195" s="16">
        <f>CPU!G226</f>
        <v>27.222544</v>
      </c>
      <c r="H195" s="5">
        <f t="shared" si="17"/>
        <v>35.07</v>
      </c>
      <c r="I195" s="155">
        <f t="shared" si="18"/>
        <v>490.98</v>
      </c>
    </row>
    <row r="196" spans="1:9" ht="12.75">
      <c r="A196" s="150" t="s">
        <v>718</v>
      </c>
      <c r="B196" s="312" t="s">
        <v>816</v>
      </c>
      <c r="C196" s="119" t="str">
        <f>CPU!B227</f>
        <v>COMP.34</v>
      </c>
      <c r="D196" s="11" t="str">
        <f>CPU!C227</f>
        <v>CAIXA DE EQUALIZAÇÃO BEP DIM. 0,40X0,40m</v>
      </c>
      <c r="E196" s="8" t="s">
        <v>108</v>
      </c>
      <c r="F196" s="125">
        <f>'MEMÓRIA DE CÁLCULO'!E319</f>
        <v>1</v>
      </c>
      <c r="G196" s="16">
        <f>CPU!G231</f>
        <v>647.762544</v>
      </c>
      <c r="H196" s="5">
        <f t="shared" si="17"/>
        <v>834.45</v>
      </c>
      <c r="I196" s="155">
        <f t="shared" si="18"/>
        <v>834.45</v>
      </c>
    </row>
    <row r="197" spans="1:9" ht="12.75">
      <c r="A197" s="150" t="s">
        <v>721</v>
      </c>
      <c r="B197" s="312" t="s">
        <v>816</v>
      </c>
      <c r="C197" s="119" t="str">
        <f>CPU!B138</f>
        <v>COMP.16</v>
      </c>
      <c r="D197" s="11" t="str">
        <f>CPU!C138</f>
        <v>INSTALAÇÃO DE QUADRO QGBT</v>
      </c>
      <c r="E197" s="8" t="s">
        <v>108</v>
      </c>
      <c r="F197" s="125">
        <f>'MEMÓRIA DE CÁLCULO'!E320</f>
        <v>1</v>
      </c>
      <c r="G197" s="16">
        <f>CPU!G142</f>
        <v>4527.8</v>
      </c>
      <c r="H197" s="5">
        <f t="shared" si="17"/>
        <v>5832.71</v>
      </c>
      <c r="I197" s="155">
        <f t="shared" si="18"/>
        <v>5832.71</v>
      </c>
    </row>
    <row r="198" spans="1:9" ht="12.75">
      <c r="A198" s="378" t="s">
        <v>20</v>
      </c>
      <c r="B198" s="379"/>
      <c r="C198" s="380"/>
      <c r="D198" s="380"/>
      <c r="E198" s="380"/>
      <c r="F198" s="380"/>
      <c r="G198" s="380"/>
      <c r="H198" s="380"/>
      <c r="I198" s="154">
        <f>SUM(I139:I197)</f>
        <v>122974.82000000002</v>
      </c>
    </row>
    <row r="199" spans="1:9" ht="12.75">
      <c r="A199" s="152" t="s">
        <v>560</v>
      </c>
      <c r="B199" s="323"/>
      <c r="C199" s="147"/>
      <c r="D199" s="148" t="s">
        <v>606</v>
      </c>
      <c r="E199" s="149"/>
      <c r="F199" s="149"/>
      <c r="G199" s="149"/>
      <c r="H199" s="149"/>
      <c r="I199" s="157"/>
    </row>
    <row r="200" spans="1:9" ht="12.75">
      <c r="A200" s="150" t="s">
        <v>121</v>
      </c>
      <c r="B200" s="312" t="s">
        <v>816</v>
      </c>
      <c r="C200" s="119">
        <v>101909</v>
      </c>
      <c r="D200" s="11" t="s">
        <v>512</v>
      </c>
      <c r="E200" s="8" t="s">
        <v>108</v>
      </c>
      <c r="F200" s="126">
        <f>'MEMÓRIA DE CÁLCULO'!E322</f>
        <v>6</v>
      </c>
      <c r="G200" s="16">
        <v>229.69</v>
      </c>
      <c r="H200" s="5">
        <f aca="true" t="shared" si="19" ref="H200:H206">ROUND((G200*(1+$I$8)),2)</f>
        <v>295.89</v>
      </c>
      <c r="I200" s="155">
        <f aca="true" t="shared" si="20" ref="I200:I206">ROUND(F200*H200,2)</f>
        <v>1775.34</v>
      </c>
    </row>
    <row r="201" spans="1:9" ht="12.75">
      <c r="A201" s="150" t="s">
        <v>122</v>
      </c>
      <c r="B201" s="312" t="s">
        <v>816</v>
      </c>
      <c r="C201" s="119" t="str">
        <f>CPU!B143</f>
        <v>COMP.17</v>
      </c>
      <c r="D201" s="11" t="str">
        <f>CPU!C143</f>
        <v>PLACA: PROIBIDO FUMAR - (P1)</v>
      </c>
      <c r="E201" s="8" t="s">
        <v>108</v>
      </c>
      <c r="F201" s="126">
        <f>'MEMÓRIA DE CÁLCULO'!E323</f>
        <v>2</v>
      </c>
      <c r="G201" s="16">
        <f>CPU!G146</f>
        <v>34.908</v>
      </c>
      <c r="H201" s="5">
        <f t="shared" si="19"/>
        <v>44.97</v>
      </c>
      <c r="I201" s="155">
        <f t="shared" si="20"/>
        <v>89.94</v>
      </c>
    </row>
    <row r="202" spans="1:9" ht="12.75">
      <c r="A202" s="150" t="s">
        <v>123</v>
      </c>
      <c r="B202" s="312" t="s">
        <v>816</v>
      </c>
      <c r="C202" s="119" t="str">
        <f>CPU!B147</f>
        <v>COMP.18</v>
      </c>
      <c r="D202" s="11" t="str">
        <f>CPU!C147</f>
        <v>PLACA: SAÍDA DE EMERGÊNCIA - SEGUE (S2a)</v>
      </c>
      <c r="E202" s="8" t="s">
        <v>108</v>
      </c>
      <c r="F202" s="126">
        <f>'MEMÓRIA DE CÁLCULO'!E324</f>
        <v>2</v>
      </c>
      <c r="G202" s="16">
        <f>CPU!G150</f>
        <v>26.118</v>
      </c>
      <c r="H202" s="5">
        <f t="shared" si="19"/>
        <v>33.65</v>
      </c>
      <c r="I202" s="155">
        <f t="shared" si="20"/>
        <v>67.3</v>
      </c>
    </row>
    <row r="203" spans="1:9" ht="12.75">
      <c r="A203" s="150" t="s">
        <v>124</v>
      </c>
      <c r="B203" s="312" t="s">
        <v>816</v>
      </c>
      <c r="C203" s="119" t="str">
        <f>CPU!B151</f>
        <v>COMP.19</v>
      </c>
      <c r="D203" s="11" t="str">
        <f>CPU!C151</f>
        <v>PLACA: SAÍDA DE EMERGÊNCIA - SEGUE (S2b)</v>
      </c>
      <c r="E203" s="8" t="s">
        <v>108</v>
      </c>
      <c r="F203" s="126">
        <f>'MEMÓRIA DE CÁLCULO'!E325</f>
        <v>2</v>
      </c>
      <c r="G203" s="16">
        <f>CPU!G154</f>
        <v>26.118</v>
      </c>
      <c r="H203" s="5">
        <f t="shared" si="19"/>
        <v>33.65</v>
      </c>
      <c r="I203" s="155">
        <f t="shared" si="20"/>
        <v>67.3</v>
      </c>
    </row>
    <row r="204" spans="1:9" ht="12.75">
      <c r="A204" s="150" t="s">
        <v>125</v>
      </c>
      <c r="B204" s="312" t="s">
        <v>816</v>
      </c>
      <c r="C204" s="119" t="str">
        <f>CPU!B155</f>
        <v>COMP.20</v>
      </c>
      <c r="D204" s="11" t="str">
        <f>CPU!C155</f>
        <v>PLACA: SAÍDA DE EMERGÊNCIA - (S12)</v>
      </c>
      <c r="E204" s="8" t="s">
        <v>108</v>
      </c>
      <c r="F204" s="126">
        <f>'MEMÓRIA DE CÁLCULO'!E326</f>
        <v>1</v>
      </c>
      <c r="G204" s="16">
        <f>CPU!G158</f>
        <v>26.118</v>
      </c>
      <c r="H204" s="5">
        <f t="shared" si="19"/>
        <v>33.65</v>
      </c>
      <c r="I204" s="155">
        <f t="shared" si="20"/>
        <v>33.65</v>
      </c>
    </row>
    <row r="205" spans="1:9" ht="12.75">
      <c r="A205" s="150" t="s">
        <v>561</v>
      </c>
      <c r="B205" s="312" t="s">
        <v>816</v>
      </c>
      <c r="C205" s="119" t="str">
        <f>CPU!B159</f>
        <v>COMP.21</v>
      </c>
      <c r="D205" s="11" t="str">
        <f>CPU!C159</f>
        <v>PLACA: EXTINTOR DE INCÊNDIO (23)</v>
      </c>
      <c r="E205" s="8" t="s">
        <v>108</v>
      </c>
      <c r="F205" s="126">
        <f>'MEMÓRIA DE CÁLCULO'!E327</f>
        <v>6</v>
      </c>
      <c r="G205" s="16">
        <f>CPU!G162</f>
        <v>21.918</v>
      </c>
      <c r="H205" s="5">
        <f t="shared" si="19"/>
        <v>28.23</v>
      </c>
      <c r="I205" s="155">
        <f t="shared" si="20"/>
        <v>169.38</v>
      </c>
    </row>
    <row r="206" spans="1:9" ht="26.4">
      <c r="A206" s="150" t="s">
        <v>562</v>
      </c>
      <c r="B206" s="312" t="s">
        <v>816</v>
      </c>
      <c r="C206" s="121">
        <v>97599</v>
      </c>
      <c r="D206" s="122" t="s">
        <v>518</v>
      </c>
      <c r="E206" s="8" t="s">
        <v>108</v>
      </c>
      <c r="F206" s="126">
        <f>'MEMÓRIA DE CÁLCULO'!E328</f>
        <v>9</v>
      </c>
      <c r="G206" s="16">
        <v>30.25</v>
      </c>
      <c r="H206" s="5">
        <f t="shared" si="19"/>
        <v>38.97</v>
      </c>
      <c r="I206" s="155">
        <f t="shared" si="20"/>
        <v>350.73</v>
      </c>
    </row>
    <row r="207" spans="1:9" ht="12.75">
      <c r="A207" s="378" t="s">
        <v>20</v>
      </c>
      <c r="B207" s="379"/>
      <c r="C207" s="380"/>
      <c r="D207" s="380"/>
      <c r="E207" s="380"/>
      <c r="F207" s="380"/>
      <c r="G207" s="380"/>
      <c r="H207" s="380"/>
      <c r="I207" s="154">
        <f>SUM(I200:I206)</f>
        <v>2553.64</v>
      </c>
    </row>
    <row r="208" spans="1:9" ht="12.75">
      <c r="A208" s="152" t="s">
        <v>519</v>
      </c>
      <c r="B208" s="323"/>
      <c r="C208" s="146"/>
      <c r="D208" s="375" t="s">
        <v>126</v>
      </c>
      <c r="E208" s="376"/>
      <c r="F208" s="376"/>
      <c r="G208" s="376"/>
      <c r="H208" s="376"/>
      <c r="I208" s="377"/>
    </row>
    <row r="209" spans="1:9" ht="46.8" customHeight="1">
      <c r="A209" s="150" t="s">
        <v>127</v>
      </c>
      <c r="B209" s="312" t="s">
        <v>816</v>
      </c>
      <c r="C209" s="8">
        <v>103323</v>
      </c>
      <c r="D209" s="9" t="s">
        <v>729</v>
      </c>
      <c r="E209" s="8" t="s">
        <v>23</v>
      </c>
      <c r="F209" s="13">
        <f>'MEMÓRIA DE CÁLCULO'!E331</f>
        <v>1050.15</v>
      </c>
      <c r="G209" s="16">
        <v>55.4</v>
      </c>
      <c r="H209" s="5">
        <f aca="true" t="shared" si="21" ref="H209:H214">ROUND((G209*(1+$I$8)),2)</f>
        <v>71.37</v>
      </c>
      <c r="I209" s="155">
        <f aca="true" t="shared" si="22" ref="I209:I214">ROUND(F209*H209,2)</f>
        <v>74949.21</v>
      </c>
    </row>
    <row r="210" spans="1:9" ht="52.8">
      <c r="A210" s="150" t="s">
        <v>128</v>
      </c>
      <c r="B210" s="312" t="s">
        <v>816</v>
      </c>
      <c r="C210" s="8" t="s">
        <v>81</v>
      </c>
      <c r="D210" s="9" t="s">
        <v>82</v>
      </c>
      <c r="E210" s="8" t="s">
        <v>23</v>
      </c>
      <c r="F210" s="13">
        <f>'MEMÓRIA DE CÁLCULO'!E384</f>
        <v>2100.3</v>
      </c>
      <c r="G210" s="16">
        <v>4.35</v>
      </c>
      <c r="H210" s="5">
        <f t="shared" si="21"/>
        <v>5.6</v>
      </c>
      <c r="I210" s="155">
        <f t="shared" si="22"/>
        <v>11761.68</v>
      </c>
    </row>
    <row r="211" spans="1:9" ht="66">
      <c r="A211" s="150" t="s">
        <v>129</v>
      </c>
      <c r="B211" s="312" t="s">
        <v>816</v>
      </c>
      <c r="C211" s="19" t="s">
        <v>83</v>
      </c>
      <c r="D211" s="20" t="s">
        <v>84</v>
      </c>
      <c r="E211" s="19" t="s">
        <v>23</v>
      </c>
      <c r="F211" s="13">
        <f>'MEMÓRIA DE CÁLCULO'!E438</f>
        <v>1732.4299999999998</v>
      </c>
      <c r="G211" s="16">
        <v>43.12</v>
      </c>
      <c r="H211" s="5">
        <f t="shared" si="21"/>
        <v>55.55</v>
      </c>
      <c r="I211" s="155">
        <f t="shared" si="22"/>
        <v>96236.49</v>
      </c>
    </row>
    <row r="212" spans="1:9" ht="79.2">
      <c r="A212" s="150" t="s">
        <v>134</v>
      </c>
      <c r="B212" s="312" t="s">
        <v>816</v>
      </c>
      <c r="C212" s="8" t="s">
        <v>130</v>
      </c>
      <c r="D212" s="9" t="s">
        <v>131</v>
      </c>
      <c r="E212" s="8" t="s">
        <v>23</v>
      </c>
      <c r="F212" s="13">
        <f>'MEMÓRIA DE CÁLCULO'!E483</f>
        <v>368.56000000000006</v>
      </c>
      <c r="G212" s="16">
        <v>38.34</v>
      </c>
      <c r="H212" s="5">
        <f t="shared" si="21"/>
        <v>49.39</v>
      </c>
      <c r="I212" s="155">
        <f t="shared" si="22"/>
        <v>18203.18</v>
      </c>
    </row>
    <row r="213" spans="1:9" ht="57.6" customHeight="1">
      <c r="A213" s="150" t="s">
        <v>135</v>
      </c>
      <c r="B213" s="312" t="s">
        <v>816</v>
      </c>
      <c r="C213" s="8" t="s">
        <v>132</v>
      </c>
      <c r="D213" s="9" t="s">
        <v>133</v>
      </c>
      <c r="E213" s="8" t="s">
        <v>23</v>
      </c>
      <c r="F213" s="13">
        <f>'MEMÓRIA DE CÁLCULO'!E517</f>
        <v>368.56000000000006</v>
      </c>
      <c r="G213" s="16">
        <v>60.69</v>
      </c>
      <c r="H213" s="5">
        <f t="shared" si="21"/>
        <v>78.18</v>
      </c>
      <c r="I213" s="155">
        <f t="shared" si="22"/>
        <v>28814.02</v>
      </c>
    </row>
    <row r="214" spans="1:9" ht="52.8">
      <c r="A214" s="150" t="s">
        <v>136</v>
      </c>
      <c r="B214" s="312" t="s">
        <v>816</v>
      </c>
      <c r="C214" s="8" t="s">
        <v>399</v>
      </c>
      <c r="D214" s="9" t="s">
        <v>400</v>
      </c>
      <c r="E214" s="8" t="s">
        <v>23</v>
      </c>
      <c r="F214" s="13">
        <f>'MEMÓRIA DE CÁLCULO'!E551</f>
        <v>294.6</v>
      </c>
      <c r="G214" s="16">
        <v>186.85</v>
      </c>
      <c r="H214" s="5">
        <f t="shared" si="21"/>
        <v>240.7</v>
      </c>
      <c r="I214" s="155">
        <f t="shared" si="22"/>
        <v>70910.22</v>
      </c>
    </row>
    <row r="215" spans="1:9" ht="12.75">
      <c r="A215" s="378" t="s">
        <v>20</v>
      </c>
      <c r="B215" s="379"/>
      <c r="C215" s="380"/>
      <c r="D215" s="380"/>
      <c r="E215" s="380"/>
      <c r="F215" s="380"/>
      <c r="G215" s="380"/>
      <c r="H215" s="380"/>
      <c r="I215" s="154">
        <f>SUM(I209:I214)</f>
        <v>300874.8</v>
      </c>
    </row>
    <row r="216" spans="1:9" ht="12.75">
      <c r="A216" s="152">
        <v>11</v>
      </c>
      <c r="B216" s="323"/>
      <c r="C216" s="146"/>
      <c r="D216" s="375" t="s">
        <v>137</v>
      </c>
      <c r="E216" s="376"/>
      <c r="F216" s="376"/>
      <c r="G216" s="376"/>
      <c r="H216" s="376"/>
      <c r="I216" s="377"/>
    </row>
    <row r="217" spans="1:9" ht="39.6">
      <c r="A217" s="150" t="s">
        <v>138</v>
      </c>
      <c r="B217" s="312" t="s">
        <v>816</v>
      </c>
      <c r="C217" s="8" t="s">
        <v>166</v>
      </c>
      <c r="D217" s="9" t="s">
        <v>167</v>
      </c>
      <c r="E217" s="8" t="s">
        <v>23</v>
      </c>
      <c r="F217" s="238">
        <f>'MEMÓRIA DE CÁLCULO'!E559</f>
        <v>440.23</v>
      </c>
      <c r="G217" s="16">
        <v>39.78</v>
      </c>
      <c r="H217" s="5">
        <f aca="true" t="shared" si="23" ref="H217:H222">ROUND((G217*(1+$I$8)),2)</f>
        <v>51.24</v>
      </c>
      <c r="I217" s="155">
        <f aca="true" t="shared" si="24" ref="I217:I222">ROUND(F217*H217,2)</f>
        <v>22557.39</v>
      </c>
    </row>
    <row r="218" spans="1:9" ht="52.8">
      <c r="A218" s="150" t="s">
        <v>140</v>
      </c>
      <c r="B218" s="312" t="s">
        <v>816</v>
      </c>
      <c r="C218" s="8" t="s">
        <v>174</v>
      </c>
      <c r="D218" s="9" t="s">
        <v>175</v>
      </c>
      <c r="E218" s="8" t="s">
        <v>23</v>
      </c>
      <c r="F218" s="29">
        <f>'MEMÓRIA DE CÁLCULO'!E566</f>
        <v>109.17999999999999</v>
      </c>
      <c r="G218" s="16">
        <v>129.55</v>
      </c>
      <c r="H218" s="5">
        <f t="shared" si="23"/>
        <v>166.89</v>
      </c>
      <c r="I218" s="155">
        <f t="shared" si="24"/>
        <v>18221.05</v>
      </c>
    </row>
    <row r="219" spans="1:9" ht="52.8">
      <c r="A219" s="150" t="s">
        <v>401</v>
      </c>
      <c r="B219" s="312" t="s">
        <v>816</v>
      </c>
      <c r="C219" s="8" t="s">
        <v>168</v>
      </c>
      <c r="D219" s="9" t="s">
        <v>169</v>
      </c>
      <c r="E219" s="30" t="s">
        <v>51</v>
      </c>
      <c r="F219" s="29">
        <f>'MEMÓRIA DE CÁLCULO'!E572</f>
        <v>747.84</v>
      </c>
      <c r="G219" s="16">
        <v>16.87</v>
      </c>
      <c r="H219" s="5">
        <f t="shared" si="23"/>
        <v>21.73</v>
      </c>
      <c r="I219" s="155">
        <f t="shared" si="24"/>
        <v>16250.56</v>
      </c>
    </row>
    <row r="220" spans="1:9" ht="52.8">
      <c r="A220" s="150" t="s">
        <v>402</v>
      </c>
      <c r="B220" s="312" t="s">
        <v>816</v>
      </c>
      <c r="C220" s="8" t="s">
        <v>170</v>
      </c>
      <c r="D220" s="9" t="s">
        <v>171</v>
      </c>
      <c r="E220" s="8" t="s">
        <v>51</v>
      </c>
      <c r="F220" s="307">
        <f>'MEMÓRIA DE CÁLCULO'!E573</f>
        <v>387.41</v>
      </c>
      <c r="G220" s="16">
        <v>12.97</v>
      </c>
      <c r="H220" s="5">
        <f t="shared" si="23"/>
        <v>16.71</v>
      </c>
      <c r="I220" s="155">
        <f t="shared" si="24"/>
        <v>6473.62</v>
      </c>
    </row>
    <row r="221" spans="1:9" ht="52.8">
      <c r="A221" s="150" t="s">
        <v>403</v>
      </c>
      <c r="B221" s="312" t="s">
        <v>816</v>
      </c>
      <c r="C221" s="8" t="s">
        <v>172</v>
      </c>
      <c r="D221" s="9" t="s">
        <v>173</v>
      </c>
      <c r="E221" s="8" t="s">
        <v>51</v>
      </c>
      <c r="F221" s="307">
        <f>'MEMÓRIA DE CÁLCULO'!E574</f>
        <v>931.86</v>
      </c>
      <c r="G221" s="16">
        <v>14.26</v>
      </c>
      <c r="H221" s="5">
        <f t="shared" si="23"/>
        <v>18.37</v>
      </c>
      <c r="I221" s="155">
        <f t="shared" si="24"/>
        <v>17118.27</v>
      </c>
    </row>
    <row r="222" spans="1:9" ht="43.2" customHeight="1">
      <c r="A222" s="150" t="s">
        <v>404</v>
      </c>
      <c r="B222" s="312" t="s">
        <v>816</v>
      </c>
      <c r="C222" s="10">
        <v>103682</v>
      </c>
      <c r="D222" s="9" t="s">
        <v>730</v>
      </c>
      <c r="E222" s="10" t="s">
        <v>44</v>
      </c>
      <c r="F222" s="307">
        <f>'MEMÓRIA DE CÁLCULO'!E575</f>
        <v>36.37</v>
      </c>
      <c r="G222" s="16">
        <v>858.86</v>
      </c>
      <c r="H222" s="5">
        <f t="shared" si="23"/>
        <v>1106.38</v>
      </c>
      <c r="I222" s="155">
        <f t="shared" si="24"/>
        <v>40239.04</v>
      </c>
    </row>
    <row r="223" spans="1:10" ht="12.75">
      <c r="A223" s="378" t="s">
        <v>20</v>
      </c>
      <c r="B223" s="379"/>
      <c r="C223" s="380"/>
      <c r="D223" s="380"/>
      <c r="E223" s="380"/>
      <c r="F223" s="380"/>
      <c r="G223" s="380"/>
      <c r="H223" s="380"/>
      <c r="I223" s="154">
        <f>SUM(I217:I222)</f>
        <v>120859.93</v>
      </c>
      <c r="J223" s="17"/>
    </row>
    <row r="224" spans="1:9" ht="12.75">
      <c r="A224" s="152" t="s">
        <v>603</v>
      </c>
      <c r="B224" s="323"/>
      <c r="C224" s="146"/>
      <c r="D224" s="375" t="s">
        <v>139</v>
      </c>
      <c r="E224" s="376"/>
      <c r="F224" s="376"/>
      <c r="G224" s="376"/>
      <c r="H224" s="376"/>
      <c r="I224" s="377"/>
    </row>
    <row r="225" spans="1:9" ht="39.6">
      <c r="A225" s="150" t="s">
        <v>299</v>
      </c>
      <c r="B225" s="312" t="s">
        <v>816</v>
      </c>
      <c r="C225" s="8" t="s">
        <v>297</v>
      </c>
      <c r="D225" s="9" t="s">
        <v>298</v>
      </c>
      <c r="E225" s="8" t="s">
        <v>23</v>
      </c>
      <c r="F225" s="13">
        <f>'MEMÓRIA DE CÁLCULO'!E581</f>
        <v>33.81</v>
      </c>
      <c r="G225" s="16">
        <v>500.76</v>
      </c>
      <c r="H225" s="5">
        <f aca="true" t="shared" si="25" ref="H225:H227">ROUND((G225*(1+$I$8)),2)</f>
        <v>645.08</v>
      </c>
      <c r="I225" s="155">
        <f>ROUND(F225*H225,2)</f>
        <v>21810.15</v>
      </c>
    </row>
    <row r="226" spans="1:9" ht="66">
      <c r="A226" s="150" t="s">
        <v>300</v>
      </c>
      <c r="B226" s="312" t="s">
        <v>816</v>
      </c>
      <c r="C226" s="8" t="s">
        <v>656</v>
      </c>
      <c r="D226" s="9" t="s">
        <v>657</v>
      </c>
      <c r="E226" s="21" t="s">
        <v>85</v>
      </c>
      <c r="F226" s="13">
        <f>'MEMÓRIA DE CÁLCULO'!E589</f>
        <v>32.879999999999995</v>
      </c>
      <c r="G226" s="16">
        <v>787.19</v>
      </c>
      <c r="H226" s="5">
        <f t="shared" si="25"/>
        <v>1014.06</v>
      </c>
      <c r="I226" s="155">
        <f>ROUND(F226*H226,2)</f>
        <v>33342.29</v>
      </c>
    </row>
    <row r="227" spans="1:9" ht="26.4">
      <c r="A227" s="150" t="s">
        <v>588</v>
      </c>
      <c r="B227" s="312" t="s">
        <v>816</v>
      </c>
      <c r="C227" s="8" t="s">
        <v>586</v>
      </c>
      <c r="D227" s="9" t="s">
        <v>587</v>
      </c>
      <c r="E227" s="21" t="s">
        <v>85</v>
      </c>
      <c r="F227" s="13">
        <f>'MEMÓRIA DE CÁLCULO'!E597</f>
        <v>7.5</v>
      </c>
      <c r="G227" s="16">
        <v>597.51</v>
      </c>
      <c r="H227" s="5">
        <f t="shared" si="25"/>
        <v>769.71</v>
      </c>
      <c r="I227" s="155">
        <f>ROUND(F227*H227,2)</f>
        <v>5772.83</v>
      </c>
    </row>
    <row r="228" spans="1:9" ht="12.75">
      <c r="A228" s="378" t="s">
        <v>20</v>
      </c>
      <c r="B228" s="379"/>
      <c r="C228" s="380"/>
      <c r="D228" s="380"/>
      <c r="E228" s="380"/>
      <c r="F228" s="380"/>
      <c r="G228" s="380"/>
      <c r="H228" s="380"/>
      <c r="I228" s="154">
        <f>SUM(I225:I227)</f>
        <v>60925.270000000004</v>
      </c>
    </row>
    <row r="229" spans="1:9" ht="12.75">
      <c r="A229" s="152" t="s">
        <v>614</v>
      </c>
      <c r="B229" s="323"/>
      <c r="C229" s="146"/>
      <c r="D229" s="375" t="s">
        <v>615</v>
      </c>
      <c r="E229" s="376"/>
      <c r="F229" s="376"/>
      <c r="G229" s="376"/>
      <c r="H229" s="376"/>
      <c r="I229" s="377"/>
    </row>
    <row r="230" spans="1:9" ht="26.4">
      <c r="A230" s="1" t="s">
        <v>619</v>
      </c>
      <c r="B230" s="312" t="s">
        <v>816</v>
      </c>
      <c r="C230" s="8" t="s">
        <v>305</v>
      </c>
      <c r="D230" s="9" t="s">
        <v>306</v>
      </c>
      <c r="E230" s="8" t="s">
        <v>23</v>
      </c>
      <c r="F230" s="13">
        <f>'MEMÓRIA DE CÁLCULO'!E602</f>
        <v>2308.55</v>
      </c>
      <c r="G230" s="16">
        <v>2.28</v>
      </c>
      <c r="H230" s="5">
        <f aca="true" t="shared" si="26" ref="H230:H232">ROUND((G230*(1+$I$8)),2)</f>
        <v>2.94</v>
      </c>
      <c r="I230" s="155">
        <f aca="true" t="shared" si="27" ref="I230:I232">ROUND(F230*H230,2)</f>
        <v>6787.14</v>
      </c>
    </row>
    <row r="231" spans="1:9" ht="26.4">
      <c r="A231" s="1" t="s">
        <v>620</v>
      </c>
      <c r="B231" s="312" t="s">
        <v>816</v>
      </c>
      <c r="C231" s="8" t="s">
        <v>307</v>
      </c>
      <c r="D231" s="9" t="s">
        <v>308</v>
      </c>
      <c r="E231" s="8" t="s">
        <v>23</v>
      </c>
      <c r="F231" s="13">
        <f>'MEMÓRIA DE CÁLCULO'!E648</f>
        <v>2308.55</v>
      </c>
      <c r="G231" s="16">
        <v>12.74</v>
      </c>
      <c r="H231" s="5">
        <f t="shared" si="26"/>
        <v>16.41</v>
      </c>
      <c r="I231" s="155">
        <f t="shared" si="27"/>
        <v>37883.31</v>
      </c>
    </row>
    <row r="232" spans="1:9" ht="26.4">
      <c r="A232" s="1" t="s">
        <v>621</v>
      </c>
      <c r="B232" s="312" t="s">
        <v>816</v>
      </c>
      <c r="C232" s="8" t="s">
        <v>616</v>
      </c>
      <c r="D232" s="9" t="s">
        <v>617</v>
      </c>
      <c r="E232" s="8" t="s">
        <v>23</v>
      </c>
      <c r="F232" s="13">
        <f>'MEMÓRIA DE CÁLCULO'!E694</f>
        <v>2308.55</v>
      </c>
      <c r="G232" s="16">
        <v>13.57</v>
      </c>
      <c r="H232" s="5">
        <f t="shared" si="26"/>
        <v>17.48</v>
      </c>
      <c r="I232" s="155">
        <f t="shared" si="27"/>
        <v>40353.45</v>
      </c>
    </row>
    <row r="233" spans="1:9" ht="12.75">
      <c r="A233" s="378" t="s">
        <v>20</v>
      </c>
      <c r="B233" s="379"/>
      <c r="C233" s="380"/>
      <c r="D233" s="380"/>
      <c r="E233" s="380"/>
      <c r="F233" s="380"/>
      <c r="G233" s="380"/>
      <c r="H233" s="380"/>
      <c r="I233" s="154">
        <f>SUM(I230:I232)</f>
        <v>85023.9</v>
      </c>
    </row>
    <row r="234" spans="1:9" ht="12.75">
      <c r="A234" s="152" t="s">
        <v>618</v>
      </c>
      <c r="B234" s="323"/>
      <c r="C234" s="146"/>
      <c r="D234" s="375" t="s">
        <v>847</v>
      </c>
      <c r="E234" s="376"/>
      <c r="F234" s="376"/>
      <c r="G234" s="376"/>
      <c r="H234" s="376"/>
      <c r="I234" s="377"/>
    </row>
    <row r="235" spans="1:9" ht="12.75">
      <c r="A235" s="150" t="s">
        <v>622</v>
      </c>
      <c r="B235" s="312" t="s">
        <v>816</v>
      </c>
      <c r="C235" s="8" t="str">
        <f>CPU!B237</f>
        <v>COMP.36</v>
      </c>
      <c r="D235" s="9" t="str">
        <f>CPU!C237</f>
        <v>ADMINISTRAÇÃO LOCAL DA OBRA</v>
      </c>
      <c r="E235" s="8" t="s">
        <v>848</v>
      </c>
      <c r="F235" s="12">
        <f>'MEMÓRIA DE CÁLCULO'!E741</f>
        <v>1</v>
      </c>
      <c r="G235" s="16">
        <f>CPU!G241</f>
        <v>88941.6</v>
      </c>
      <c r="H235" s="5">
        <f aca="true" t="shared" si="28" ref="H235">ROUND((G235*(1+$I$8)),2)</f>
        <v>114574.57</v>
      </c>
      <c r="I235" s="155">
        <f>ROUND(F235*H235,2)</f>
        <v>114574.57</v>
      </c>
    </row>
    <row r="236" spans="1:9" ht="12.75">
      <c r="A236" s="378" t="s">
        <v>20</v>
      </c>
      <c r="B236" s="379"/>
      <c r="C236" s="380"/>
      <c r="D236" s="380"/>
      <c r="E236" s="380"/>
      <c r="F236" s="380"/>
      <c r="G236" s="380"/>
      <c r="H236" s="380"/>
      <c r="I236" s="154">
        <f>SUM(I235:I235)</f>
        <v>114574.57</v>
      </c>
    </row>
    <row r="237" spans="1:9" ht="12.75">
      <c r="A237" s="152" t="s">
        <v>849</v>
      </c>
      <c r="B237" s="323"/>
      <c r="C237" s="146"/>
      <c r="D237" s="375" t="s">
        <v>604</v>
      </c>
      <c r="E237" s="376"/>
      <c r="F237" s="376"/>
      <c r="G237" s="376"/>
      <c r="H237" s="376"/>
      <c r="I237" s="377"/>
    </row>
    <row r="238" spans="1:9" ht="12.75">
      <c r="A238" s="150" t="s">
        <v>850</v>
      </c>
      <c r="B238" s="312" t="s">
        <v>816</v>
      </c>
      <c r="C238" s="8" t="str">
        <f>CPU!B163</f>
        <v>COMP.22</v>
      </c>
      <c r="D238" s="9" t="str">
        <f>CPU!C163</f>
        <v>LIMPEZA GERAL E ENTREGA DA OBRA</v>
      </c>
      <c r="E238" s="8" t="s">
        <v>23</v>
      </c>
      <c r="F238" s="12">
        <f>'MEMÓRIA DE CÁLCULO'!E747</f>
        <v>1604.28</v>
      </c>
      <c r="G238" s="16">
        <f>CPU!G166</f>
        <v>3.0226</v>
      </c>
      <c r="H238" s="5">
        <f aca="true" t="shared" si="29" ref="H238">ROUND((G238*(1+$I$8)),2)</f>
        <v>3.89</v>
      </c>
      <c r="I238" s="155">
        <f>ROUND(F238*H238,2)</f>
        <v>6240.65</v>
      </c>
    </row>
    <row r="239" spans="1:9" ht="12.75">
      <c r="A239" s="378" t="s">
        <v>20</v>
      </c>
      <c r="B239" s="379"/>
      <c r="C239" s="380"/>
      <c r="D239" s="380"/>
      <c r="E239" s="380"/>
      <c r="F239" s="380"/>
      <c r="G239" s="380"/>
      <c r="H239" s="380"/>
      <c r="I239" s="154">
        <f>SUM(I238:I238)</f>
        <v>6240.65</v>
      </c>
    </row>
    <row r="240" spans="1:9" ht="13.8" thickBot="1">
      <c r="A240" s="381" t="s">
        <v>141</v>
      </c>
      <c r="B240" s="382"/>
      <c r="C240" s="382"/>
      <c r="D240" s="382"/>
      <c r="E240" s="382"/>
      <c r="F240" s="382"/>
      <c r="G240" s="382"/>
      <c r="H240" s="383"/>
      <c r="I240" s="158">
        <f>(I21+I39+I53+I64+I71+I83+I137+I198+I207+I215+I223+I228+I233+I236+I239)</f>
        <v>2717774.5399999996</v>
      </c>
    </row>
  </sheetData>
  <mergeCells count="33">
    <mergeCell ref="H9:I9"/>
    <mergeCell ref="A10:I10"/>
    <mergeCell ref="A7:H7"/>
    <mergeCell ref="D237:I237"/>
    <mergeCell ref="A239:H239"/>
    <mergeCell ref="A137:H137"/>
    <mergeCell ref="D138:I138"/>
    <mergeCell ref="D65:I65"/>
    <mergeCell ref="A71:H71"/>
    <mergeCell ref="D72:I72"/>
    <mergeCell ref="A83:H83"/>
    <mergeCell ref="D84:I84"/>
    <mergeCell ref="A53:H53"/>
    <mergeCell ref="D54:I54"/>
    <mergeCell ref="A64:H64"/>
    <mergeCell ref="D12:I12"/>
    <mergeCell ref="A21:H21"/>
    <mergeCell ref="D22:I22"/>
    <mergeCell ref="D40:I40"/>
    <mergeCell ref="A39:H39"/>
    <mergeCell ref="A198:H198"/>
    <mergeCell ref="D208:I208"/>
    <mergeCell ref="A228:H228"/>
    <mergeCell ref="A240:H240"/>
    <mergeCell ref="A215:H215"/>
    <mergeCell ref="A207:H207"/>
    <mergeCell ref="D216:I216"/>
    <mergeCell ref="D224:I224"/>
    <mergeCell ref="A223:H223"/>
    <mergeCell ref="D229:I229"/>
    <mergeCell ref="A233:H233"/>
    <mergeCell ref="D234:I234"/>
    <mergeCell ref="A236:H236"/>
  </mergeCells>
  <printOptions/>
  <pageMargins left="0.511811024" right="0.511811024" top="0.787401575" bottom="0.787401575" header="0.31496062" footer="0.31496062"/>
  <pageSetup horizontalDpi="360" verticalDpi="36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41"/>
  <sheetViews>
    <sheetView view="pageBreakPreview" zoomScale="90" zoomScaleSheetLayoutView="90" workbookViewId="0" topLeftCell="A1">
      <selection activeCell="F15" sqref="F15"/>
    </sheetView>
  </sheetViews>
  <sheetFormatPr defaultColWidth="9.33203125" defaultRowHeight="12.75"/>
  <cols>
    <col min="2" max="2" width="9.5" style="0" customWidth="1"/>
    <col min="3" max="3" width="51.5" style="0" customWidth="1"/>
    <col min="5" max="5" width="14.5" style="0" customWidth="1"/>
    <col min="6" max="6" width="11.5" style="0" customWidth="1"/>
    <col min="7" max="7" width="13.33203125" style="0" customWidth="1"/>
  </cols>
  <sheetData>
    <row r="1" ht="13.8" thickBot="1"/>
    <row r="2" spans="2:7" ht="12.75">
      <c r="B2" s="286"/>
      <c r="C2" s="287"/>
      <c r="D2" s="287"/>
      <c r="E2" s="287"/>
      <c r="F2" s="287"/>
      <c r="G2" s="288"/>
    </row>
    <row r="3" spans="2:7" ht="12.75" customHeight="1">
      <c r="B3" s="414" t="s">
        <v>645</v>
      </c>
      <c r="C3" s="415"/>
      <c r="D3" s="415"/>
      <c r="E3" s="415"/>
      <c r="F3" s="415"/>
      <c r="G3" s="416"/>
    </row>
    <row r="4" spans="2:7" ht="12.75" customHeight="1">
      <c r="B4" s="414" t="s">
        <v>646</v>
      </c>
      <c r="C4" s="415"/>
      <c r="D4" s="415"/>
      <c r="E4" s="415"/>
      <c r="F4" s="415"/>
      <c r="G4" s="416"/>
    </row>
    <row r="5" spans="2:7" ht="12.75" customHeight="1">
      <c r="B5" s="414" t="s">
        <v>647</v>
      </c>
      <c r="C5" s="415"/>
      <c r="D5" s="415"/>
      <c r="E5" s="415"/>
      <c r="F5" s="415"/>
      <c r="G5" s="416"/>
    </row>
    <row r="6" spans="2:7" ht="12.75">
      <c r="B6" s="232"/>
      <c r="C6" s="233"/>
      <c r="D6" s="233"/>
      <c r="E6" s="233"/>
      <c r="F6" s="233"/>
      <c r="G6" s="234"/>
    </row>
    <row r="7" spans="2:7" ht="15">
      <c r="B7" s="417" t="s">
        <v>590</v>
      </c>
      <c r="C7" s="418"/>
      <c r="D7" s="418"/>
      <c r="E7" s="418"/>
      <c r="F7" s="418"/>
      <c r="G7" s="419"/>
    </row>
    <row r="8" spans="2:7" ht="15.75" customHeight="1">
      <c r="B8" s="420" t="s">
        <v>644</v>
      </c>
      <c r="C8" s="421"/>
      <c r="D8" s="421"/>
      <c r="E8" s="421"/>
      <c r="F8" s="421"/>
      <c r="G8" s="422"/>
    </row>
    <row r="9" spans="2:7" ht="15">
      <c r="B9" s="284" t="s">
        <v>685</v>
      </c>
      <c r="C9" s="132"/>
      <c r="D9" s="133"/>
      <c r="E9" s="139" t="s">
        <v>643</v>
      </c>
      <c r="F9" s="139"/>
      <c r="G9" s="140"/>
    </row>
    <row r="10" spans="2:7" ht="15.6" thickBot="1">
      <c r="B10" s="283" t="s">
        <v>868</v>
      </c>
      <c r="C10" s="142"/>
      <c r="D10" s="143"/>
      <c r="E10" s="144"/>
      <c r="F10" s="236" t="s">
        <v>731</v>
      </c>
      <c r="G10" s="289"/>
    </row>
    <row r="11" spans="2:7" ht="26.4">
      <c r="B11" s="66" t="s">
        <v>181</v>
      </c>
      <c r="C11" s="58" t="s">
        <v>10</v>
      </c>
      <c r="D11" s="66" t="s">
        <v>113</v>
      </c>
      <c r="E11" s="401" t="str">
        <f>ORÇAMENTO!A17</f>
        <v>1.5</v>
      </c>
      <c r="F11" s="401"/>
      <c r="G11" s="401"/>
    </row>
    <row r="12" spans="2:7" ht="26.4">
      <c r="B12" s="21">
        <v>88267</v>
      </c>
      <c r="C12" s="9" t="s">
        <v>369</v>
      </c>
      <c r="D12" s="8" t="s">
        <v>315</v>
      </c>
      <c r="E12" s="69">
        <v>1.5</v>
      </c>
      <c r="F12" s="336">
        <v>20.7</v>
      </c>
      <c r="G12" s="337">
        <f aca="true" t="shared" si="0" ref="G12:G22">ROUND(E12*F12,2)</f>
        <v>31.05</v>
      </c>
    </row>
    <row r="13" spans="2:7" ht="12.75">
      <c r="B13" s="21">
        <v>88316</v>
      </c>
      <c r="C13" s="9" t="s">
        <v>317</v>
      </c>
      <c r="D13" s="8" t="s">
        <v>315</v>
      </c>
      <c r="E13" s="69">
        <v>1.252</v>
      </c>
      <c r="F13" s="336">
        <v>17.09</v>
      </c>
      <c r="G13" s="337">
        <f t="shared" si="0"/>
        <v>21.4</v>
      </c>
    </row>
    <row r="14" spans="2:7" ht="26.4">
      <c r="B14" s="21">
        <v>88248</v>
      </c>
      <c r="C14" s="9" t="s">
        <v>370</v>
      </c>
      <c r="D14" s="8" t="s">
        <v>315</v>
      </c>
      <c r="E14" s="69">
        <v>0.95</v>
      </c>
      <c r="F14" s="336">
        <v>16.99</v>
      </c>
      <c r="G14" s="337">
        <f t="shared" si="0"/>
        <v>16.14</v>
      </c>
    </row>
    <row r="15" spans="2:7" ht="39.6">
      <c r="B15" s="21">
        <v>1419</v>
      </c>
      <c r="C15" s="22" t="s">
        <v>371</v>
      </c>
      <c r="D15" s="21" t="s">
        <v>113</v>
      </c>
      <c r="E15" s="69">
        <v>1</v>
      </c>
      <c r="F15" s="336">
        <v>12.94</v>
      </c>
      <c r="G15" s="337">
        <f t="shared" si="0"/>
        <v>12.94</v>
      </c>
    </row>
    <row r="16" spans="2:7" ht="12.75">
      <c r="B16" s="8">
        <v>3148</v>
      </c>
      <c r="C16" s="22" t="s">
        <v>372</v>
      </c>
      <c r="D16" s="21" t="s">
        <v>113</v>
      </c>
      <c r="E16" s="69">
        <v>0.056</v>
      </c>
      <c r="F16" s="336">
        <v>13.27</v>
      </c>
      <c r="G16" s="337">
        <f t="shared" si="0"/>
        <v>0.74</v>
      </c>
    </row>
    <row r="17" spans="2:7" ht="26.4">
      <c r="B17" s="8">
        <v>3907</v>
      </c>
      <c r="C17" s="22" t="s">
        <v>373</v>
      </c>
      <c r="D17" s="21" t="s">
        <v>113</v>
      </c>
      <c r="E17" s="75">
        <v>1</v>
      </c>
      <c r="F17" s="338">
        <v>5.71</v>
      </c>
      <c r="G17" s="337">
        <f t="shared" si="0"/>
        <v>5.71</v>
      </c>
    </row>
    <row r="18" spans="2:7" ht="26.4">
      <c r="B18" s="8">
        <v>6029</v>
      </c>
      <c r="C18" s="22" t="s">
        <v>374</v>
      </c>
      <c r="D18" s="21" t="s">
        <v>350</v>
      </c>
      <c r="E18" s="75">
        <v>1</v>
      </c>
      <c r="F18" s="338">
        <v>14.15</v>
      </c>
      <c r="G18" s="337">
        <f t="shared" si="0"/>
        <v>14.15</v>
      </c>
    </row>
    <row r="19" spans="2:7" ht="12.75">
      <c r="B19" s="21">
        <v>122</v>
      </c>
      <c r="C19" s="22" t="s">
        <v>375</v>
      </c>
      <c r="D19" s="21" t="s">
        <v>113</v>
      </c>
      <c r="E19" s="69">
        <v>0.0005</v>
      </c>
      <c r="F19" s="336">
        <v>61.55</v>
      </c>
      <c r="G19" s="337">
        <f t="shared" si="0"/>
        <v>0.03</v>
      </c>
    </row>
    <row r="20" spans="2:7" ht="26.4">
      <c r="B20" s="21">
        <v>3729</v>
      </c>
      <c r="C20" s="22" t="s">
        <v>376</v>
      </c>
      <c r="D20" s="21" t="s">
        <v>113</v>
      </c>
      <c r="E20" s="69">
        <v>1</v>
      </c>
      <c r="F20" s="336">
        <v>102.3</v>
      </c>
      <c r="G20" s="337">
        <f t="shared" si="0"/>
        <v>102.3</v>
      </c>
    </row>
    <row r="21" spans="2:7" ht="12.75">
      <c r="B21" s="21">
        <v>20083</v>
      </c>
      <c r="C21" s="22" t="s">
        <v>377</v>
      </c>
      <c r="D21" s="21" t="s">
        <v>113</v>
      </c>
      <c r="E21" s="69">
        <v>0.0002</v>
      </c>
      <c r="F21" s="336">
        <v>69.74</v>
      </c>
      <c r="G21" s="337">
        <f t="shared" si="0"/>
        <v>0.01</v>
      </c>
    </row>
    <row r="22" spans="2:7" ht="26.4">
      <c r="B22" s="21">
        <v>12773</v>
      </c>
      <c r="C22" s="22" t="s">
        <v>378</v>
      </c>
      <c r="D22" s="21" t="s">
        <v>113</v>
      </c>
      <c r="E22" s="69">
        <v>1</v>
      </c>
      <c r="F22" s="336">
        <v>107.24</v>
      </c>
      <c r="G22" s="337">
        <f t="shared" si="0"/>
        <v>107.24</v>
      </c>
    </row>
    <row r="23" spans="2:7" ht="12.75">
      <c r="B23" s="408" t="s">
        <v>321</v>
      </c>
      <c r="C23" s="409"/>
      <c r="D23" s="409"/>
      <c r="E23" s="409"/>
      <c r="F23" s="410"/>
      <c r="G23" s="337">
        <f>SUM(G12:G22)</f>
        <v>311.71</v>
      </c>
    </row>
    <row r="24" spans="2:7" ht="26.4">
      <c r="B24" s="66" t="s">
        <v>182</v>
      </c>
      <c r="C24" s="73" t="s">
        <v>26</v>
      </c>
      <c r="D24" s="66" t="s">
        <v>113</v>
      </c>
      <c r="E24" s="401" t="str">
        <f>ORÇAMENTO!A19</f>
        <v>1.7</v>
      </c>
      <c r="F24" s="401"/>
      <c r="G24" s="401"/>
    </row>
    <row r="25" spans="2:7" ht="12.75">
      <c r="B25" s="21">
        <v>88264</v>
      </c>
      <c r="C25" s="9" t="s">
        <v>351</v>
      </c>
      <c r="D25" s="8" t="s">
        <v>315</v>
      </c>
      <c r="E25" s="37">
        <v>8</v>
      </c>
      <c r="F25" s="327">
        <v>21.52</v>
      </c>
      <c r="G25" s="339">
        <f aca="true" t="shared" si="1" ref="G25:G31">ROUND(E25*F25,2)</f>
        <v>172.16</v>
      </c>
    </row>
    <row r="26" spans="2:7" ht="26.4">
      <c r="B26" s="21">
        <v>88247</v>
      </c>
      <c r="C26" s="9" t="s">
        <v>352</v>
      </c>
      <c r="D26" s="8" t="s">
        <v>315</v>
      </c>
      <c r="E26" s="37">
        <v>8</v>
      </c>
      <c r="F26" s="327">
        <v>17.04</v>
      </c>
      <c r="G26" s="339">
        <f t="shared" si="1"/>
        <v>136.32</v>
      </c>
    </row>
    <row r="27" spans="2:7" ht="39.6">
      <c r="B27" s="21">
        <v>11991</v>
      </c>
      <c r="C27" s="74" t="s">
        <v>353</v>
      </c>
      <c r="D27" s="21" t="s">
        <v>113</v>
      </c>
      <c r="E27" s="37">
        <v>1</v>
      </c>
      <c r="F27" s="327">
        <v>102.83</v>
      </c>
      <c r="G27" s="339">
        <f t="shared" si="1"/>
        <v>102.83</v>
      </c>
    </row>
    <row r="28" spans="2:7" ht="26.4">
      <c r="B28" s="21">
        <v>39210</v>
      </c>
      <c r="C28" s="74" t="s">
        <v>354</v>
      </c>
      <c r="D28" s="21" t="s">
        <v>113</v>
      </c>
      <c r="E28" s="37">
        <v>2</v>
      </c>
      <c r="F28" s="327">
        <v>0.93</v>
      </c>
      <c r="G28" s="339">
        <f t="shared" si="1"/>
        <v>1.86</v>
      </c>
    </row>
    <row r="29" spans="2:7" ht="39.6">
      <c r="B29" s="8">
        <v>11267</v>
      </c>
      <c r="C29" s="74" t="s">
        <v>355</v>
      </c>
      <c r="D29" s="21" t="s">
        <v>113</v>
      </c>
      <c r="E29" s="37">
        <v>2</v>
      </c>
      <c r="F29" s="327">
        <v>0.8</v>
      </c>
      <c r="G29" s="339">
        <f t="shared" si="1"/>
        <v>1.6</v>
      </c>
    </row>
    <row r="30" spans="2:7" ht="26.4">
      <c r="B30" s="8">
        <v>39176</v>
      </c>
      <c r="C30" s="74" t="s">
        <v>356</v>
      </c>
      <c r="D30" s="21" t="s">
        <v>113</v>
      </c>
      <c r="E30" s="71">
        <v>2</v>
      </c>
      <c r="F30" s="340">
        <v>1.25</v>
      </c>
      <c r="G30" s="340">
        <f t="shared" si="1"/>
        <v>2.5</v>
      </c>
    </row>
    <row r="31" spans="2:7" ht="12.75">
      <c r="B31" s="8">
        <v>857</v>
      </c>
      <c r="C31" s="74" t="s">
        <v>357</v>
      </c>
      <c r="D31" s="21" t="s">
        <v>350</v>
      </c>
      <c r="E31" s="71">
        <v>3</v>
      </c>
      <c r="F31" s="340">
        <v>13.93</v>
      </c>
      <c r="G31" s="340">
        <f t="shared" si="1"/>
        <v>41.79</v>
      </c>
    </row>
    <row r="32" spans="2:7" ht="39.6">
      <c r="B32" s="21">
        <v>1062</v>
      </c>
      <c r="C32" s="74" t="s">
        <v>358</v>
      </c>
      <c r="D32" s="21" t="s">
        <v>113</v>
      </c>
      <c r="E32" s="37">
        <v>1</v>
      </c>
      <c r="F32" s="327">
        <v>285.66</v>
      </c>
      <c r="G32" s="339">
        <f aca="true" t="shared" si="2" ref="G32:G38">ROUND(E32*F32,2)</f>
        <v>285.66</v>
      </c>
    </row>
    <row r="33" spans="2:7" ht="39.6">
      <c r="B33" s="21">
        <v>420</v>
      </c>
      <c r="C33" s="74" t="s">
        <v>359</v>
      </c>
      <c r="D33" s="21" t="s">
        <v>113</v>
      </c>
      <c r="E33" s="37">
        <v>2</v>
      </c>
      <c r="F33" s="327">
        <v>39.08</v>
      </c>
      <c r="G33" s="339">
        <f t="shared" si="2"/>
        <v>78.16</v>
      </c>
    </row>
    <row r="34" spans="2:7" ht="26.4">
      <c r="B34" s="21">
        <v>1539</v>
      </c>
      <c r="C34" s="74" t="s">
        <v>360</v>
      </c>
      <c r="D34" s="21" t="s">
        <v>113</v>
      </c>
      <c r="E34" s="37">
        <v>8</v>
      </c>
      <c r="F34" s="327">
        <v>6.48</v>
      </c>
      <c r="G34" s="339">
        <f t="shared" si="2"/>
        <v>51.84</v>
      </c>
    </row>
    <row r="35" spans="2:7" ht="26.4">
      <c r="B35" s="21">
        <v>12034</v>
      </c>
      <c r="C35" s="74" t="s">
        <v>361</v>
      </c>
      <c r="D35" s="21" t="s">
        <v>113</v>
      </c>
      <c r="E35" s="37">
        <v>2</v>
      </c>
      <c r="F35" s="327">
        <v>4.86</v>
      </c>
      <c r="G35" s="339">
        <f t="shared" si="2"/>
        <v>9.72</v>
      </c>
    </row>
    <row r="36" spans="2:7" ht="26.4">
      <c r="B36" s="8">
        <v>2392</v>
      </c>
      <c r="C36" s="74" t="s">
        <v>362</v>
      </c>
      <c r="D36" s="21" t="s">
        <v>113</v>
      </c>
      <c r="E36" s="37">
        <v>1</v>
      </c>
      <c r="F36" s="327">
        <v>78.87</v>
      </c>
      <c r="G36" s="339">
        <f t="shared" si="2"/>
        <v>78.87</v>
      </c>
    </row>
    <row r="37" spans="2:7" ht="12.75">
      <c r="B37" s="8">
        <v>2685</v>
      </c>
      <c r="C37" s="74" t="s">
        <v>363</v>
      </c>
      <c r="D37" s="21" t="s">
        <v>350</v>
      </c>
      <c r="E37" s="71">
        <v>2</v>
      </c>
      <c r="F37" s="340">
        <v>8.4</v>
      </c>
      <c r="G37" s="340">
        <f t="shared" si="2"/>
        <v>16.8</v>
      </c>
    </row>
    <row r="38" spans="2:7" ht="26.4">
      <c r="B38" s="8">
        <v>937</v>
      </c>
      <c r="C38" s="74" t="s">
        <v>364</v>
      </c>
      <c r="D38" s="21" t="s">
        <v>350</v>
      </c>
      <c r="E38" s="72">
        <v>27</v>
      </c>
      <c r="F38" s="340">
        <v>9.98</v>
      </c>
      <c r="G38" s="340">
        <f t="shared" si="2"/>
        <v>269.46</v>
      </c>
    </row>
    <row r="39" spans="2:7" ht="26.4">
      <c r="B39" s="21">
        <v>406</v>
      </c>
      <c r="C39" s="74" t="s">
        <v>365</v>
      </c>
      <c r="D39" s="21" t="s">
        <v>113</v>
      </c>
      <c r="E39" s="37">
        <v>0.15</v>
      </c>
      <c r="F39" s="327">
        <v>79.09</v>
      </c>
      <c r="G39" s="339">
        <f aca="true" t="shared" si="3" ref="G39:G42">ROUND(E39*F39,2)</f>
        <v>11.86</v>
      </c>
    </row>
    <row r="40" spans="2:7" ht="26.4">
      <c r="B40" s="8">
        <v>1892</v>
      </c>
      <c r="C40" s="74" t="s">
        <v>366</v>
      </c>
      <c r="D40" s="21" t="s">
        <v>113</v>
      </c>
      <c r="E40" s="37">
        <v>4</v>
      </c>
      <c r="F40" s="327">
        <v>1.72</v>
      </c>
      <c r="G40" s="339">
        <f t="shared" si="3"/>
        <v>6.88</v>
      </c>
    </row>
    <row r="41" spans="2:7" ht="26.4">
      <c r="B41" s="8">
        <v>2731</v>
      </c>
      <c r="C41" s="74" t="s">
        <v>367</v>
      </c>
      <c r="D41" s="21" t="s">
        <v>350</v>
      </c>
      <c r="E41" s="71">
        <v>4</v>
      </c>
      <c r="F41" s="340">
        <v>82.49</v>
      </c>
      <c r="G41" s="340">
        <f t="shared" si="3"/>
        <v>329.96</v>
      </c>
    </row>
    <row r="42" spans="2:7" ht="39.6">
      <c r="B42" s="8">
        <v>4346</v>
      </c>
      <c r="C42" s="74" t="s">
        <v>368</v>
      </c>
      <c r="D42" s="21" t="s">
        <v>113</v>
      </c>
      <c r="E42" s="72">
        <v>2</v>
      </c>
      <c r="F42" s="340">
        <v>11.57</v>
      </c>
      <c r="G42" s="340">
        <f t="shared" si="3"/>
        <v>23.14</v>
      </c>
    </row>
    <row r="43" spans="2:7" ht="12.75">
      <c r="B43" s="398" t="s">
        <v>321</v>
      </c>
      <c r="C43" s="399"/>
      <c r="D43" s="399"/>
      <c r="E43" s="399"/>
      <c r="F43" s="400"/>
      <c r="G43" s="341">
        <f>SUM(G25:G42)</f>
        <v>1621.41</v>
      </c>
    </row>
    <row r="44" spans="2:7" ht="39.6">
      <c r="B44" s="328" t="s">
        <v>183</v>
      </c>
      <c r="C44" s="41" t="s">
        <v>319</v>
      </c>
      <c r="D44" s="42" t="s">
        <v>15</v>
      </c>
      <c r="E44" s="402" t="str">
        <f>ORÇAMENTO!A73</f>
        <v>6.1</v>
      </c>
      <c r="F44" s="403"/>
      <c r="G44" s="404"/>
    </row>
    <row r="45" spans="2:7" ht="26.4">
      <c r="B45" s="8" t="s">
        <v>309</v>
      </c>
      <c r="C45" s="9" t="s">
        <v>310</v>
      </c>
      <c r="D45" s="8" t="s">
        <v>51</v>
      </c>
      <c r="E45" s="37">
        <v>2</v>
      </c>
      <c r="F45" s="327">
        <v>30</v>
      </c>
      <c r="G45" s="339">
        <f aca="true" t="shared" si="4" ref="G45:G50">ROUND(E45*F45,2)</f>
        <v>60</v>
      </c>
    </row>
    <row r="46" spans="2:9" ht="31.8" customHeight="1">
      <c r="B46" s="8" t="s">
        <v>311</v>
      </c>
      <c r="C46" s="9" t="s">
        <v>312</v>
      </c>
      <c r="D46" s="8" t="s">
        <v>51</v>
      </c>
      <c r="E46" s="39">
        <v>5950.73</v>
      </c>
      <c r="F46" s="327">
        <v>10.81</v>
      </c>
      <c r="G46" s="339">
        <f t="shared" si="4"/>
        <v>64327.39</v>
      </c>
      <c r="I46">
        <v>620.62</v>
      </c>
    </row>
    <row r="47" spans="2:7" ht="26.4">
      <c r="B47" s="8" t="s">
        <v>313</v>
      </c>
      <c r="C47" s="9" t="s">
        <v>314</v>
      </c>
      <c r="D47" s="8" t="s">
        <v>315</v>
      </c>
      <c r="E47" s="37">
        <v>8.532</v>
      </c>
      <c r="F47" s="327">
        <v>17.73</v>
      </c>
      <c r="G47" s="339">
        <f>ROUND(E47*F47,2)</f>
        <v>151.27</v>
      </c>
    </row>
    <row r="48" spans="2:7" ht="12.75">
      <c r="B48" s="8" t="s">
        <v>316</v>
      </c>
      <c r="C48" s="9" t="s">
        <v>317</v>
      </c>
      <c r="D48" s="8" t="s">
        <v>315</v>
      </c>
      <c r="E48" s="37">
        <v>1.96</v>
      </c>
      <c r="F48" s="327">
        <v>17.09</v>
      </c>
      <c r="G48" s="339">
        <f t="shared" si="4"/>
        <v>33.5</v>
      </c>
    </row>
    <row r="49" spans="2:7" ht="26.4">
      <c r="B49" s="44">
        <v>100716</v>
      </c>
      <c r="C49" s="45" t="s">
        <v>332</v>
      </c>
      <c r="D49" s="46" t="s">
        <v>333</v>
      </c>
      <c r="E49" s="47">
        <v>7.536</v>
      </c>
      <c r="F49" s="342">
        <v>25.21</v>
      </c>
      <c r="G49" s="342">
        <f t="shared" si="4"/>
        <v>189.98</v>
      </c>
    </row>
    <row r="50" spans="2:7" ht="32.4" customHeight="1">
      <c r="B50" s="44">
        <v>100719</v>
      </c>
      <c r="C50" s="48" t="s">
        <v>334</v>
      </c>
      <c r="D50" s="46" t="s">
        <v>333</v>
      </c>
      <c r="E50" s="47">
        <v>7.536</v>
      </c>
      <c r="F50" s="342">
        <v>8.08</v>
      </c>
      <c r="G50" s="342">
        <f t="shared" si="4"/>
        <v>60.89</v>
      </c>
    </row>
    <row r="51" spans="2:7" ht="12.75">
      <c r="B51" s="398" t="s">
        <v>321</v>
      </c>
      <c r="C51" s="399"/>
      <c r="D51" s="399"/>
      <c r="E51" s="399"/>
      <c r="F51" s="400"/>
      <c r="G51" s="342">
        <f>SUM(G45:G50)</f>
        <v>64823.03</v>
      </c>
    </row>
    <row r="52" spans="2:7" ht="26.4">
      <c r="B52" s="49" t="s">
        <v>339</v>
      </c>
      <c r="C52" s="50" t="s">
        <v>320</v>
      </c>
      <c r="D52" s="43" t="s">
        <v>15</v>
      </c>
      <c r="E52" s="395" t="str">
        <f>ORÇAMENTO!A74</f>
        <v>6.2</v>
      </c>
      <c r="F52" s="396"/>
      <c r="G52" s="397"/>
    </row>
    <row r="53" spans="2:7" ht="26.4">
      <c r="B53" s="8" t="s">
        <v>322</v>
      </c>
      <c r="C53" s="9" t="s">
        <v>323</v>
      </c>
      <c r="D53" s="8" t="s">
        <v>108</v>
      </c>
      <c r="E53" s="37">
        <v>14</v>
      </c>
      <c r="F53" s="327">
        <v>2.72</v>
      </c>
      <c r="G53" s="339">
        <f>ROUND(E53*F53,2)</f>
        <v>38.08</v>
      </c>
    </row>
    <row r="54" spans="2:7" ht="26.4">
      <c r="B54" s="8" t="s">
        <v>313</v>
      </c>
      <c r="C54" s="9" t="s">
        <v>314</v>
      </c>
      <c r="D54" s="8" t="s">
        <v>315</v>
      </c>
      <c r="E54" s="38" t="s">
        <v>330</v>
      </c>
      <c r="F54" s="327">
        <v>17.73</v>
      </c>
      <c r="G54" s="339">
        <f>ROUND(E54*F54,2)</f>
        <v>140.78</v>
      </c>
    </row>
    <row r="55" spans="2:7" ht="12.75">
      <c r="B55" s="8" t="s">
        <v>316</v>
      </c>
      <c r="C55" s="9" t="s">
        <v>317</v>
      </c>
      <c r="D55" s="8" t="s">
        <v>315</v>
      </c>
      <c r="E55" s="38" t="s">
        <v>331</v>
      </c>
      <c r="F55" s="327">
        <v>17.09</v>
      </c>
      <c r="G55" s="339">
        <f>ROUND(E55*F55,2)</f>
        <v>45.17</v>
      </c>
    </row>
    <row r="56" spans="2:7" ht="39.6">
      <c r="B56" s="8" t="s">
        <v>324</v>
      </c>
      <c r="C56" s="9" t="s">
        <v>325</v>
      </c>
      <c r="D56" s="8" t="s">
        <v>326</v>
      </c>
      <c r="E56" s="51">
        <v>0.3399</v>
      </c>
      <c r="F56" s="327">
        <v>292.98</v>
      </c>
      <c r="G56" s="339">
        <f>ROUND(E56*F56,2)</f>
        <v>99.58</v>
      </c>
    </row>
    <row r="57" spans="2:7" ht="39.6">
      <c r="B57" s="8" t="s">
        <v>327</v>
      </c>
      <c r="C57" s="9" t="s">
        <v>328</v>
      </c>
      <c r="D57" s="8" t="s">
        <v>329</v>
      </c>
      <c r="E57" s="51">
        <v>0.471</v>
      </c>
      <c r="F57" s="327">
        <v>137.86</v>
      </c>
      <c r="G57" s="339">
        <f>ROUND(E57*F57,2)</f>
        <v>64.93</v>
      </c>
    </row>
    <row r="58" spans="2:7" ht="12.75">
      <c r="B58" s="405" t="s">
        <v>321</v>
      </c>
      <c r="C58" s="406"/>
      <c r="D58" s="406"/>
      <c r="E58" s="406"/>
      <c r="F58" s="407"/>
      <c r="G58" s="339">
        <f>SUM(G53:G57)</f>
        <v>388.54</v>
      </c>
    </row>
    <row r="59" spans="2:7" ht="52.8">
      <c r="B59" s="53" t="s">
        <v>343</v>
      </c>
      <c r="C59" s="58" t="s">
        <v>770</v>
      </c>
      <c r="D59" s="53" t="s">
        <v>51</v>
      </c>
      <c r="E59" s="401" t="str">
        <f>ORÇAMENTO!A76</f>
        <v>6.4</v>
      </c>
      <c r="F59" s="401"/>
      <c r="G59" s="401"/>
    </row>
    <row r="60" spans="2:7" ht="26.4">
      <c r="B60" s="8" t="s">
        <v>313</v>
      </c>
      <c r="C60" s="9" t="s">
        <v>314</v>
      </c>
      <c r="D60" s="8" t="s">
        <v>315</v>
      </c>
      <c r="E60" s="38">
        <v>0.08</v>
      </c>
      <c r="F60" s="327">
        <v>17.73</v>
      </c>
      <c r="G60" s="339">
        <f aca="true" t="shared" si="5" ref="G60:G64">ROUND(E60*F60,2)</f>
        <v>1.42</v>
      </c>
    </row>
    <row r="61" spans="2:7" ht="26.4">
      <c r="B61" s="8">
        <v>88240</v>
      </c>
      <c r="C61" s="9" t="s">
        <v>337</v>
      </c>
      <c r="D61" s="8" t="s">
        <v>315</v>
      </c>
      <c r="E61" s="38">
        <v>0.215</v>
      </c>
      <c r="F61" s="327">
        <v>14.57</v>
      </c>
      <c r="G61" s="339">
        <f>ROUND(E61*F61,2)</f>
        <v>3.13</v>
      </c>
    </row>
    <row r="62" spans="2:7" ht="13.5" customHeight="1">
      <c r="B62" s="329">
        <v>43055</v>
      </c>
      <c r="C62" s="60" t="s">
        <v>771</v>
      </c>
      <c r="D62" s="8" t="s">
        <v>51</v>
      </c>
      <c r="E62" s="61">
        <v>1</v>
      </c>
      <c r="F62" s="327">
        <v>7.61</v>
      </c>
      <c r="G62" s="339">
        <f t="shared" si="5"/>
        <v>7.61</v>
      </c>
    </row>
    <row r="63" spans="2:7" ht="26.4">
      <c r="B63" s="8" t="s">
        <v>309</v>
      </c>
      <c r="C63" s="9" t="s">
        <v>310</v>
      </c>
      <c r="D63" s="8" t="s">
        <v>51</v>
      </c>
      <c r="E63" s="37">
        <v>0.05</v>
      </c>
      <c r="F63" s="327">
        <v>30</v>
      </c>
      <c r="G63" s="339">
        <f t="shared" si="5"/>
        <v>1.5</v>
      </c>
    </row>
    <row r="64" spans="2:7" ht="26.4">
      <c r="B64" s="54">
        <v>100716</v>
      </c>
      <c r="C64" s="4" t="s">
        <v>332</v>
      </c>
      <c r="D64" s="30" t="s">
        <v>333</v>
      </c>
      <c r="E64" s="55">
        <v>0.0285</v>
      </c>
      <c r="F64" s="340">
        <v>25.21</v>
      </c>
      <c r="G64" s="340">
        <f t="shared" si="5"/>
        <v>0.72</v>
      </c>
    </row>
    <row r="65" spans="2:7" ht="33.6" customHeight="1">
      <c r="B65" s="54">
        <v>100719</v>
      </c>
      <c r="C65" s="23" t="s">
        <v>334</v>
      </c>
      <c r="D65" s="30" t="s">
        <v>333</v>
      </c>
      <c r="E65" s="55">
        <v>0.0285</v>
      </c>
      <c r="F65" s="340">
        <v>8.08</v>
      </c>
      <c r="G65" s="340">
        <f>ROUND(E65*F65,2)</f>
        <v>0.23</v>
      </c>
    </row>
    <row r="66" spans="2:7" ht="12.75">
      <c r="B66" s="54"/>
      <c r="C66" s="167"/>
      <c r="D66" s="30"/>
      <c r="E66" s="55"/>
      <c r="F66" s="56"/>
      <c r="G66" s="340">
        <f>SUM(G60:G65)</f>
        <v>14.610000000000001</v>
      </c>
    </row>
    <row r="67" spans="2:7" ht="12.75">
      <c r="B67" s="53" t="s">
        <v>396</v>
      </c>
      <c r="C67" s="41" t="s">
        <v>772</v>
      </c>
      <c r="D67" s="62" t="s">
        <v>51</v>
      </c>
      <c r="E67" s="401" t="str">
        <f>ORÇAMENTO!A77</f>
        <v>6.5</v>
      </c>
      <c r="F67" s="401"/>
      <c r="G67" s="401"/>
    </row>
    <row r="68" spans="2:7" ht="26.4">
      <c r="B68" s="8" t="s">
        <v>313</v>
      </c>
      <c r="C68" s="9" t="s">
        <v>314</v>
      </c>
      <c r="D68" s="8" t="s">
        <v>315</v>
      </c>
      <c r="E68" s="38">
        <v>0.08</v>
      </c>
      <c r="F68" s="327">
        <v>17.73</v>
      </c>
      <c r="G68" s="339">
        <f>ROUND(E68*F68,2)</f>
        <v>1.42</v>
      </c>
    </row>
    <row r="69" spans="2:7" ht="26.4">
      <c r="B69" s="8">
        <v>88240</v>
      </c>
      <c r="C69" s="9" t="s">
        <v>337</v>
      </c>
      <c r="D69" s="8" t="s">
        <v>315</v>
      </c>
      <c r="E69" s="38">
        <v>0.215</v>
      </c>
      <c r="F69" s="327">
        <v>14.57</v>
      </c>
      <c r="G69" s="339">
        <f aca="true" t="shared" si="6" ref="G69:G71">ROUND(E69*F69,2)</f>
        <v>3.13</v>
      </c>
    </row>
    <row r="70" spans="2:7" ht="12.75">
      <c r="B70" s="63">
        <v>33</v>
      </c>
      <c r="C70" s="343" t="s">
        <v>773</v>
      </c>
      <c r="D70" s="63" t="s">
        <v>340</v>
      </c>
      <c r="E70" s="61">
        <v>1</v>
      </c>
      <c r="F70" s="327">
        <v>9.32</v>
      </c>
      <c r="G70" s="339">
        <f t="shared" si="6"/>
        <v>9.32</v>
      </c>
    </row>
    <row r="71" spans="2:7" ht="26.4">
      <c r="B71" s="8" t="s">
        <v>309</v>
      </c>
      <c r="C71" s="9" t="s">
        <v>310</v>
      </c>
      <c r="D71" s="8" t="s">
        <v>51</v>
      </c>
      <c r="E71" s="37">
        <v>0.05</v>
      </c>
      <c r="F71" s="327">
        <v>30</v>
      </c>
      <c r="G71" s="339">
        <f t="shared" si="6"/>
        <v>1.5</v>
      </c>
    </row>
    <row r="72" spans="2:7" ht="26.4">
      <c r="B72" s="54">
        <v>100716</v>
      </c>
      <c r="C72" s="4" t="s">
        <v>332</v>
      </c>
      <c r="D72" s="30" t="s">
        <v>333</v>
      </c>
      <c r="E72" s="55">
        <v>0.0285</v>
      </c>
      <c r="F72" s="340">
        <v>25.21</v>
      </c>
      <c r="G72" s="340">
        <f>ROUND(E72*F72,2)</f>
        <v>0.72</v>
      </c>
    </row>
    <row r="73" spans="2:7" ht="27" customHeight="1">
      <c r="B73" s="54">
        <v>100719</v>
      </c>
      <c r="C73" s="23" t="s">
        <v>334</v>
      </c>
      <c r="D73" s="30" t="s">
        <v>333</v>
      </c>
      <c r="E73" s="55">
        <v>0.0285</v>
      </c>
      <c r="F73" s="340">
        <v>8.08</v>
      </c>
      <c r="G73" s="340">
        <f>ROUND(E73*F73,2)</f>
        <v>0.23</v>
      </c>
    </row>
    <row r="74" spans="2:7" ht="12.75">
      <c r="B74" s="398" t="s">
        <v>321</v>
      </c>
      <c r="C74" s="399"/>
      <c r="D74" s="399"/>
      <c r="E74" s="399"/>
      <c r="F74" s="400"/>
      <c r="G74" s="340">
        <f>SUM(G68:G73)</f>
        <v>16.32</v>
      </c>
    </row>
    <row r="75" spans="2:7" ht="12.75">
      <c r="B75" s="59" t="s">
        <v>397</v>
      </c>
      <c r="C75" s="67" t="s">
        <v>342</v>
      </c>
      <c r="D75" s="62" t="s">
        <v>51</v>
      </c>
      <c r="E75" s="401" t="str">
        <f>ORÇAMENTO!A78</f>
        <v>6.6</v>
      </c>
      <c r="F75" s="401"/>
      <c r="G75" s="401"/>
    </row>
    <row r="76" spans="2:7" ht="26.4">
      <c r="B76" s="8" t="s">
        <v>313</v>
      </c>
      <c r="C76" s="9" t="s">
        <v>314</v>
      </c>
      <c r="D76" s="8" t="s">
        <v>315</v>
      </c>
      <c r="E76" s="38">
        <v>0.08</v>
      </c>
      <c r="F76" s="38">
        <v>17.73</v>
      </c>
      <c r="G76" s="12">
        <f>ROUND(E76*F76,2)</f>
        <v>1.42</v>
      </c>
    </row>
    <row r="77" spans="2:7" ht="26.4">
      <c r="B77" s="8">
        <v>88240</v>
      </c>
      <c r="C77" s="9" t="s">
        <v>337</v>
      </c>
      <c r="D77" s="8" t="s">
        <v>315</v>
      </c>
      <c r="E77" s="38">
        <v>0.215</v>
      </c>
      <c r="F77" s="38">
        <v>14.57</v>
      </c>
      <c r="G77" s="12">
        <f aca="true" t="shared" si="7" ref="G77:G82">ROUND(E77*F77,2)</f>
        <v>3.13</v>
      </c>
    </row>
    <row r="78" spans="2:7" ht="12.75">
      <c r="B78" s="21">
        <v>43055</v>
      </c>
      <c r="C78" s="68" t="s">
        <v>344</v>
      </c>
      <c r="D78" s="8" t="s">
        <v>51</v>
      </c>
      <c r="E78" s="61">
        <v>1</v>
      </c>
      <c r="F78" s="38">
        <v>7.61</v>
      </c>
      <c r="G78" s="12">
        <f t="shared" si="7"/>
        <v>7.61</v>
      </c>
    </row>
    <row r="79" spans="2:7" ht="12.75">
      <c r="B79" s="60">
        <v>34</v>
      </c>
      <c r="C79" s="60" t="s">
        <v>338</v>
      </c>
      <c r="D79" s="8" t="s">
        <v>51</v>
      </c>
      <c r="E79" s="61">
        <v>0.0794</v>
      </c>
      <c r="F79" s="33">
        <v>8.78</v>
      </c>
      <c r="G79" s="12">
        <f t="shared" si="7"/>
        <v>0.7</v>
      </c>
    </row>
    <row r="80" spans="2:7" ht="26.4">
      <c r="B80" s="8" t="s">
        <v>309</v>
      </c>
      <c r="C80" s="9" t="s">
        <v>310</v>
      </c>
      <c r="D80" s="8" t="s">
        <v>51</v>
      </c>
      <c r="E80" s="37">
        <v>0.05</v>
      </c>
      <c r="F80" s="33">
        <v>30</v>
      </c>
      <c r="G80" s="12">
        <f t="shared" si="7"/>
        <v>1.5</v>
      </c>
    </row>
    <row r="81" spans="2:7" ht="26.4">
      <c r="B81" s="54">
        <v>100716</v>
      </c>
      <c r="C81" s="4" t="s">
        <v>332</v>
      </c>
      <c r="D81" s="30" t="s">
        <v>333</v>
      </c>
      <c r="E81" s="55">
        <v>0.0285</v>
      </c>
      <c r="F81" s="56">
        <v>25.21</v>
      </c>
      <c r="G81" s="57">
        <f t="shared" si="7"/>
        <v>0.72</v>
      </c>
    </row>
    <row r="82" spans="2:7" ht="28.8" customHeight="1">
      <c r="B82" s="54">
        <v>100719</v>
      </c>
      <c r="C82" s="23" t="s">
        <v>334</v>
      </c>
      <c r="D82" s="30" t="s">
        <v>333</v>
      </c>
      <c r="E82" s="55">
        <v>0.0285</v>
      </c>
      <c r="F82" s="56">
        <v>8.08</v>
      </c>
      <c r="G82" s="57">
        <f t="shared" si="7"/>
        <v>0.23</v>
      </c>
    </row>
    <row r="83" spans="2:7" ht="12.75">
      <c r="B83" s="398" t="s">
        <v>321</v>
      </c>
      <c r="C83" s="399"/>
      <c r="D83" s="399"/>
      <c r="E83" s="399"/>
      <c r="F83" s="400"/>
      <c r="G83" s="52">
        <f>SUM(G76:G82)</f>
        <v>15.31</v>
      </c>
    </row>
    <row r="84" spans="2:7" ht="26.4">
      <c r="B84" s="184" t="s">
        <v>398</v>
      </c>
      <c r="C84" s="70" t="s">
        <v>346</v>
      </c>
      <c r="D84" s="62" t="s">
        <v>51</v>
      </c>
      <c r="E84" s="395" t="str">
        <f>ORÇAMENTO!A79</f>
        <v>6.7</v>
      </c>
      <c r="F84" s="396"/>
      <c r="G84" s="397"/>
    </row>
    <row r="85" spans="2:7" ht="26.4">
      <c r="B85" s="21">
        <v>1332</v>
      </c>
      <c r="C85" s="22" t="s">
        <v>346</v>
      </c>
      <c r="D85" s="30" t="s">
        <v>51</v>
      </c>
      <c r="E85" s="61">
        <v>1</v>
      </c>
      <c r="F85" s="16">
        <v>10.18</v>
      </c>
      <c r="G85" s="327">
        <f>E85*F85</f>
        <v>10.18</v>
      </c>
    </row>
    <row r="86" spans="2:7" ht="26.4">
      <c r="B86" s="8" t="s">
        <v>313</v>
      </c>
      <c r="C86" s="9" t="s">
        <v>314</v>
      </c>
      <c r="D86" s="8" t="s">
        <v>315</v>
      </c>
      <c r="E86" s="326">
        <v>0.04</v>
      </c>
      <c r="F86" s="16">
        <v>17.73</v>
      </c>
      <c r="G86" s="327">
        <f>ROUND(E86*F86,2)</f>
        <v>0.71</v>
      </c>
    </row>
    <row r="87" spans="2:7" ht="26.4">
      <c r="B87" s="8">
        <v>88240</v>
      </c>
      <c r="C87" s="9" t="s">
        <v>337</v>
      </c>
      <c r="D87" s="8" t="s">
        <v>315</v>
      </c>
      <c r="E87" s="326">
        <v>0.18</v>
      </c>
      <c r="F87" s="16">
        <v>14.57</v>
      </c>
      <c r="G87" s="327">
        <f aca="true" t="shared" si="8" ref="G87">ROUND(E87*F87,2)</f>
        <v>2.62</v>
      </c>
    </row>
    <row r="88" spans="2:7" ht="12.75">
      <c r="B88" s="398" t="s">
        <v>321</v>
      </c>
      <c r="C88" s="399"/>
      <c r="D88" s="399"/>
      <c r="E88" s="399"/>
      <c r="F88" s="400"/>
      <c r="G88" s="327">
        <f>SUM(G85:G87)</f>
        <v>13.510000000000002</v>
      </c>
    </row>
    <row r="89" spans="2:7" ht="26.4">
      <c r="B89" s="184" t="s">
        <v>819</v>
      </c>
      <c r="C89" s="70" t="s">
        <v>345</v>
      </c>
      <c r="D89" s="62" t="s">
        <v>51</v>
      </c>
      <c r="E89" s="395" t="str">
        <f>ORÇAMENTO!A80</f>
        <v>6.8</v>
      </c>
      <c r="F89" s="396"/>
      <c r="G89" s="397"/>
    </row>
    <row r="90" spans="2:7" ht="26.4">
      <c r="B90" s="21">
        <v>1319</v>
      </c>
      <c r="C90" s="22" t="s">
        <v>345</v>
      </c>
      <c r="D90" s="30" t="s">
        <v>51</v>
      </c>
      <c r="E90" s="61">
        <v>1</v>
      </c>
      <c r="F90" s="16">
        <v>9.19</v>
      </c>
      <c r="G90" s="16">
        <f>E90*F90</f>
        <v>9.19</v>
      </c>
    </row>
    <row r="91" spans="2:7" ht="26.4">
      <c r="B91" s="8" t="s">
        <v>313</v>
      </c>
      <c r="C91" s="9" t="s">
        <v>314</v>
      </c>
      <c r="D91" s="8" t="s">
        <v>315</v>
      </c>
      <c r="E91" s="326">
        <v>0.03</v>
      </c>
      <c r="F91" s="16">
        <v>17.73</v>
      </c>
      <c r="G91" s="16">
        <f>ROUND(E91*F91,2)</f>
        <v>0.53</v>
      </c>
    </row>
    <row r="92" spans="2:7" ht="26.4">
      <c r="B92" s="8">
        <v>88240</v>
      </c>
      <c r="C92" s="9" t="s">
        <v>337</v>
      </c>
      <c r="D92" s="8" t="s">
        <v>315</v>
      </c>
      <c r="E92" s="326">
        <v>0.15</v>
      </c>
      <c r="F92" s="16">
        <v>14.57</v>
      </c>
      <c r="G92" s="16">
        <f aca="true" t="shared" si="9" ref="G92">ROUND(E92*F92,2)</f>
        <v>2.19</v>
      </c>
    </row>
    <row r="93" spans="2:7" ht="12.75">
      <c r="B93" s="398" t="s">
        <v>321</v>
      </c>
      <c r="C93" s="399"/>
      <c r="D93" s="399"/>
      <c r="E93" s="399"/>
      <c r="F93" s="400"/>
      <c r="G93" s="327">
        <f>SUM(G90:G92)</f>
        <v>11.909999999999998</v>
      </c>
    </row>
    <row r="94" spans="2:7" ht="26.4">
      <c r="B94" s="184" t="s">
        <v>820</v>
      </c>
      <c r="C94" s="70" t="s">
        <v>286</v>
      </c>
      <c r="D94" s="184" t="s">
        <v>113</v>
      </c>
      <c r="E94" s="391" t="str">
        <f>ORÇAMENTO!A126</f>
        <v>7.2.7</v>
      </c>
      <c r="F94" s="391"/>
      <c r="G94" s="391"/>
    </row>
    <row r="95" spans="2:7" ht="26.4">
      <c r="B95" s="1">
        <v>3521</v>
      </c>
      <c r="C95" s="23" t="s">
        <v>286</v>
      </c>
      <c r="D95" s="1" t="s">
        <v>113</v>
      </c>
      <c r="E95" s="38" t="s">
        <v>318</v>
      </c>
      <c r="F95" s="16">
        <v>2.61</v>
      </c>
      <c r="G95" s="38">
        <f>E95*F95</f>
        <v>2.61</v>
      </c>
    </row>
    <row r="96" spans="2:7" ht="26.4">
      <c r="B96" s="1">
        <v>88267</v>
      </c>
      <c r="C96" s="23" t="s">
        <v>369</v>
      </c>
      <c r="D96" s="1" t="s">
        <v>315</v>
      </c>
      <c r="E96" s="38">
        <v>0.05</v>
      </c>
      <c r="F96" s="16">
        <v>20.7</v>
      </c>
      <c r="G96" s="38">
        <f aca="true" t="shared" si="10" ref="G96:G97">E96*F96</f>
        <v>1.035</v>
      </c>
    </row>
    <row r="97" spans="2:7" ht="26.4">
      <c r="B97" s="1">
        <v>88248</v>
      </c>
      <c r="C97" s="23" t="s">
        <v>370</v>
      </c>
      <c r="D97" s="1" t="s">
        <v>315</v>
      </c>
      <c r="E97" s="38">
        <v>0.12</v>
      </c>
      <c r="F97" s="16">
        <v>16.99</v>
      </c>
      <c r="G97" s="38">
        <f t="shared" si="10"/>
        <v>2.0387999999999997</v>
      </c>
    </row>
    <row r="98" spans="2:7" ht="12.75">
      <c r="B98" s="392" t="s">
        <v>321</v>
      </c>
      <c r="C98" s="393"/>
      <c r="D98" s="393"/>
      <c r="E98" s="393"/>
      <c r="F98" s="394"/>
      <c r="G98" s="265">
        <f>SUM(G95:G97)</f>
        <v>5.6838</v>
      </c>
    </row>
    <row r="99" spans="2:7" ht="26.4">
      <c r="B99" s="271" t="s">
        <v>821</v>
      </c>
      <c r="C99" s="264" t="s">
        <v>728</v>
      </c>
      <c r="D99" s="263" t="s">
        <v>108</v>
      </c>
      <c r="E99" s="391" t="str">
        <f>ORÇAMENTO!A136</f>
        <v>7.2.18</v>
      </c>
      <c r="F99" s="391"/>
      <c r="G99" s="391"/>
    </row>
    <row r="100" spans="2:7" ht="26.4">
      <c r="B100" s="8" t="s">
        <v>21</v>
      </c>
      <c r="C100" s="9" t="s">
        <v>22</v>
      </c>
      <c r="D100" s="8" t="s">
        <v>23</v>
      </c>
      <c r="E100" s="51">
        <v>4</v>
      </c>
      <c r="F100" s="327">
        <v>2.47</v>
      </c>
      <c r="G100" s="339">
        <f>ROUND(E100*F100,2)</f>
        <v>9.88</v>
      </c>
    </row>
    <row r="101" spans="2:7" ht="26.4">
      <c r="B101" s="8" t="s">
        <v>42</v>
      </c>
      <c r="C101" s="9" t="s">
        <v>43</v>
      </c>
      <c r="D101" s="8" t="s">
        <v>44</v>
      </c>
      <c r="E101" s="51">
        <v>0.5</v>
      </c>
      <c r="F101" s="327">
        <v>77.5</v>
      </c>
      <c r="G101" s="339">
        <f aca="true" t="shared" si="11" ref="G101:G105">ROUND(E101*F101,2)</f>
        <v>38.75</v>
      </c>
    </row>
    <row r="102" spans="2:7" ht="52.8">
      <c r="B102" s="8" t="s">
        <v>724</v>
      </c>
      <c r="C102" s="9" t="s">
        <v>725</v>
      </c>
      <c r="D102" s="8" t="s">
        <v>44</v>
      </c>
      <c r="E102" s="51">
        <v>2.8</v>
      </c>
      <c r="F102" s="327">
        <v>3578.66</v>
      </c>
      <c r="G102" s="339">
        <f t="shared" si="11"/>
        <v>10020.25</v>
      </c>
    </row>
    <row r="103" spans="2:7" ht="52.8">
      <c r="B103" s="8">
        <v>103323</v>
      </c>
      <c r="C103" s="9" t="s">
        <v>729</v>
      </c>
      <c r="D103" s="8" t="s">
        <v>23</v>
      </c>
      <c r="E103" s="51">
        <v>14</v>
      </c>
      <c r="F103" s="327">
        <v>55.4</v>
      </c>
      <c r="G103" s="339">
        <f t="shared" si="11"/>
        <v>775.6</v>
      </c>
    </row>
    <row r="104" spans="2:7" ht="52.8">
      <c r="B104" s="8" t="s">
        <v>399</v>
      </c>
      <c r="C104" s="9" t="s">
        <v>400</v>
      </c>
      <c r="D104" s="8" t="s">
        <v>23</v>
      </c>
      <c r="E104" s="51">
        <v>2.8</v>
      </c>
      <c r="F104" s="344">
        <v>186.85</v>
      </c>
      <c r="G104" s="339">
        <f t="shared" si="11"/>
        <v>523.18</v>
      </c>
    </row>
    <row r="105" spans="2:7" ht="26.4">
      <c r="B105" s="8" t="s">
        <v>586</v>
      </c>
      <c r="C105" s="9" t="s">
        <v>587</v>
      </c>
      <c r="D105" s="21" t="s">
        <v>85</v>
      </c>
      <c r="E105" s="51">
        <v>1.2</v>
      </c>
      <c r="F105" s="344">
        <v>597.51</v>
      </c>
      <c r="G105" s="339">
        <f t="shared" si="11"/>
        <v>717.01</v>
      </c>
    </row>
    <row r="106" spans="2:7" ht="52.8">
      <c r="B106" s="8" t="s">
        <v>81</v>
      </c>
      <c r="C106" s="9" t="s">
        <v>82</v>
      </c>
      <c r="D106" s="8" t="s">
        <v>23</v>
      </c>
      <c r="E106" s="51">
        <v>28</v>
      </c>
      <c r="F106" s="344">
        <v>4.35</v>
      </c>
      <c r="G106" s="339">
        <f aca="true" t="shared" si="12" ref="G106:G107">ROUND(E106*F106,2)</f>
        <v>121.8</v>
      </c>
    </row>
    <row r="107" spans="2:7" ht="66">
      <c r="B107" s="19" t="s">
        <v>83</v>
      </c>
      <c r="C107" s="20" t="s">
        <v>84</v>
      </c>
      <c r="D107" s="19" t="s">
        <v>23</v>
      </c>
      <c r="E107" s="51">
        <v>28</v>
      </c>
      <c r="F107" s="344">
        <v>43.12</v>
      </c>
      <c r="G107" s="339">
        <f t="shared" si="12"/>
        <v>1207.36</v>
      </c>
    </row>
    <row r="108" spans="2:7" ht="26.4">
      <c r="B108" s="8" t="s">
        <v>305</v>
      </c>
      <c r="C108" s="9" t="s">
        <v>306</v>
      </c>
      <c r="D108" s="8" t="s">
        <v>23</v>
      </c>
      <c r="E108" s="51">
        <v>28</v>
      </c>
      <c r="F108" s="344">
        <v>2.28</v>
      </c>
      <c r="G108" s="339">
        <f aca="true" t="shared" si="13" ref="G108:G110">ROUND(E108*F108,2)</f>
        <v>63.84</v>
      </c>
    </row>
    <row r="109" spans="2:7" ht="26.4">
      <c r="B109" s="8" t="s">
        <v>307</v>
      </c>
      <c r="C109" s="9" t="s">
        <v>308</v>
      </c>
      <c r="D109" s="8" t="s">
        <v>23</v>
      </c>
      <c r="E109" s="51">
        <v>28</v>
      </c>
      <c r="F109" s="344">
        <v>12.74</v>
      </c>
      <c r="G109" s="339">
        <f t="shared" si="13"/>
        <v>356.72</v>
      </c>
    </row>
    <row r="110" spans="2:7" ht="26.4">
      <c r="B110" s="8" t="s">
        <v>616</v>
      </c>
      <c r="C110" s="9" t="s">
        <v>617</v>
      </c>
      <c r="D110" s="8" t="s">
        <v>23</v>
      </c>
      <c r="E110" s="51">
        <v>28</v>
      </c>
      <c r="F110" s="344">
        <v>13.57</v>
      </c>
      <c r="G110" s="339">
        <f t="shared" si="13"/>
        <v>379.96</v>
      </c>
    </row>
    <row r="111" spans="2:7" ht="52.8">
      <c r="B111" s="8" t="s">
        <v>86</v>
      </c>
      <c r="C111" s="9" t="s">
        <v>87</v>
      </c>
      <c r="D111" s="8" t="s">
        <v>23</v>
      </c>
      <c r="E111" s="51">
        <v>1.2</v>
      </c>
      <c r="F111" s="344">
        <v>18.61</v>
      </c>
      <c r="G111" s="339">
        <f aca="true" t="shared" si="14" ref="G111">ROUND(E111*F111,2)</f>
        <v>22.33</v>
      </c>
    </row>
    <row r="112" spans="2:7" ht="12.75">
      <c r="B112" s="294" t="s">
        <v>727</v>
      </c>
      <c r="C112" s="290" t="s">
        <v>726</v>
      </c>
      <c r="D112" s="8" t="s">
        <v>31</v>
      </c>
      <c r="E112" s="51">
        <v>5</v>
      </c>
      <c r="F112" s="344">
        <v>347.56</v>
      </c>
      <c r="G112" s="339">
        <f aca="true" t="shared" si="15" ref="G112">ROUND(E112*F112,2)</f>
        <v>1737.8</v>
      </c>
    </row>
    <row r="113" spans="2:7" ht="12.75">
      <c r="B113" s="392" t="s">
        <v>321</v>
      </c>
      <c r="C113" s="393"/>
      <c r="D113" s="393"/>
      <c r="E113" s="393"/>
      <c r="F113" s="394"/>
      <c r="G113" s="339">
        <f>SUM(G100:G112)</f>
        <v>15974.479999999998</v>
      </c>
    </row>
    <row r="114" spans="2:7" ht="12.75">
      <c r="B114" s="272" t="s">
        <v>822</v>
      </c>
      <c r="C114" s="73" t="s">
        <v>427</v>
      </c>
      <c r="D114" s="260" t="s">
        <v>108</v>
      </c>
      <c r="E114" s="401" t="str">
        <f>ORÇAMENTO!A146</f>
        <v>8.8</v>
      </c>
      <c r="F114" s="401"/>
      <c r="G114" s="401"/>
    </row>
    <row r="115" spans="2:7" ht="12.75">
      <c r="B115" s="119" t="s">
        <v>694</v>
      </c>
      <c r="C115" s="11" t="s">
        <v>427</v>
      </c>
      <c r="D115" s="8" t="s">
        <v>108</v>
      </c>
      <c r="E115" s="38" t="s">
        <v>318</v>
      </c>
      <c r="F115" s="327">
        <v>919.77</v>
      </c>
      <c r="G115" s="339">
        <f>ROUND(E115*F115,2)</f>
        <v>919.77</v>
      </c>
    </row>
    <row r="116" spans="2:7" ht="26.4">
      <c r="B116" s="8" t="s">
        <v>660</v>
      </c>
      <c r="C116" s="9" t="s">
        <v>661</v>
      </c>
      <c r="D116" s="8" t="s">
        <v>108</v>
      </c>
      <c r="E116" s="38" t="s">
        <v>664</v>
      </c>
      <c r="F116" s="327">
        <v>4.63</v>
      </c>
      <c r="G116" s="339">
        <f>ROUND(E116*F116,2)</f>
        <v>0.19</v>
      </c>
    </row>
    <row r="117" spans="2:7" ht="26.4">
      <c r="B117" s="8" t="s">
        <v>662</v>
      </c>
      <c r="C117" s="9" t="s">
        <v>352</v>
      </c>
      <c r="D117" s="8" t="s">
        <v>315</v>
      </c>
      <c r="E117" s="38" t="s">
        <v>665</v>
      </c>
      <c r="F117" s="327">
        <v>17.04</v>
      </c>
      <c r="G117" s="339">
        <f>ROUND(E117*F117,2)</f>
        <v>10.03</v>
      </c>
    </row>
    <row r="118" spans="2:7" ht="12.75">
      <c r="B118" s="8" t="s">
        <v>663</v>
      </c>
      <c r="C118" s="261" t="s">
        <v>351</v>
      </c>
      <c r="D118" s="8" t="s">
        <v>315</v>
      </c>
      <c r="E118" s="38" t="s">
        <v>665</v>
      </c>
      <c r="F118" s="327">
        <v>21.52</v>
      </c>
      <c r="G118" s="339">
        <f>ROUND(E118*F118,2)</f>
        <v>12.67</v>
      </c>
    </row>
    <row r="119" spans="2:7" ht="12.75">
      <c r="B119" s="392" t="s">
        <v>321</v>
      </c>
      <c r="C119" s="393"/>
      <c r="D119" s="393"/>
      <c r="E119" s="393"/>
      <c r="F119" s="394"/>
      <c r="G119" s="339">
        <f>SUM(G115:G118)</f>
        <v>942.66</v>
      </c>
    </row>
    <row r="120" spans="2:7" ht="12.75">
      <c r="B120" s="272" t="s">
        <v>823</v>
      </c>
      <c r="C120" s="73" t="s">
        <v>433</v>
      </c>
      <c r="D120" s="273" t="s">
        <v>420</v>
      </c>
      <c r="E120" s="401" t="str">
        <f>ORÇAMENTO!A153</f>
        <v>8.15</v>
      </c>
      <c r="F120" s="401"/>
      <c r="G120" s="401"/>
    </row>
    <row r="121" spans="2:7" ht="12.75">
      <c r="B121" s="119" t="s">
        <v>694</v>
      </c>
      <c r="C121" s="11" t="s">
        <v>433</v>
      </c>
      <c r="D121" s="291" t="s">
        <v>420</v>
      </c>
      <c r="E121" s="38" t="s">
        <v>318</v>
      </c>
      <c r="F121" s="327">
        <v>8.59</v>
      </c>
      <c r="G121" s="339">
        <f>ROUND(E121*F121,2)</f>
        <v>8.59</v>
      </c>
    </row>
    <row r="122" spans="2:7" ht="66">
      <c r="B122" s="119">
        <v>91170</v>
      </c>
      <c r="C122" s="11" t="s">
        <v>696</v>
      </c>
      <c r="D122" s="291" t="s">
        <v>420</v>
      </c>
      <c r="E122" s="38" t="s">
        <v>318</v>
      </c>
      <c r="F122" s="327">
        <v>2.54</v>
      </c>
      <c r="G122" s="339">
        <f>ROUND(E122*F122,2)</f>
        <v>2.54</v>
      </c>
    </row>
    <row r="123" spans="2:7" ht="26.4">
      <c r="B123" s="8" t="s">
        <v>662</v>
      </c>
      <c r="C123" s="9" t="s">
        <v>352</v>
      </c>
      <c r="D123" s="8" t="s">
        <v>315</v>
      </c>
      <c r="E123" s="38">
        <v>0.063</v>
      </c>
      <c r="F123" s="327">
        <v>17.04</v>
      </c>
      <c r="G123" s="339">
        <f>ROUND(E123*F123,2)</f>
        <v>1.07</v>
      </c>
    </row>
    <row r="124" spans="2:7" ht="12.75">
      <c r="B124" s="8" t="s">
        <v>663</v>
      </c>
      <c r="C124" s="9" t="s">
        <v>351</v>
      </c>
      <c r="D124" s="8" t="s">
        <v>315</v>
      </c>
      <c r="E124" s="38">
        <v>0.063</v>
      </c>
      <c r="F124" s="327">
        <v>21.52</v>
      </c>
      <c r="G124" s="339">
        <f>ROUND(E124*F124,2)</f>
        <v>1.36</v>
      </c>
    </row>
    <row r="125" spans="2:7" ht="12.75">
      <c r="B125" s="392" t="s">
        <v>321</v>
      </c>
      <c r="C125" s="393"/>
      <c r="D125" s="393"/>
      <c r="E125" s="393"/>
      <c r="F125" s="394"/>
      <c r="G125" s="339">
        <f>SUM(G121:G124)</f>
        <v>13.559999999999999</v>
      </c>
    </row>
    <row r="126" spans="2:7" ht="26.4">
      <c r="B126" s="259" t="s">
        <v>824</v>
      </c>
      <c r="C126" s="73" t="s">
        <v>463</v>
      </c>
      <c r="D126" s="260" t="s">
        <v>108</v>
      </c>
      <c r="E126" s="401" t="str">
        <f>ORÇAMENTO!A183</f>
        <v>8.45</v>
      </c>
      <c r="F126" s="401"/>
      <c r="G126" s="401"/>
    </row>
    <row r="127" spans="2:7" ht="39.6">
      <c r="B127" s="8" t="s">
        <v>666</v>
      </c>
      <c r="C127" s="9" t="s">
        <v>667</v>
      </c>
      <c r="D127" s="8" t="s">
        <v>108</v>
      </c>
      <c r="E127" s="38" t="s">
        <v>668</v>
      </c>
      <c r="F127" s="327">
        <v>1.41</v>
      </c>
      <c r="G127" s="339">
        <f>ROUND(E127*F127,2)</f>
        <v>4.23</v>
      </c>
    </row>
    <row r="128" spans="2:7" ht="12.75">
      <c r="B128" s="8">
        <v>34714</v>
      </c>
      <c r="C128" s="9" t="s">
        <v>670</v>
      </c>
      <c r="D128" s="8" t="s">
        <v>108</v>
      </c>
      <c r="E128" s="38" t="s">
        <v>318</v>
      </c>
      <c r="F128" s="327">
        <v>76.1</v>
      </c>
      <c r="G128" s="339">
        <f aca="true" t="shared" si="16" ref="G128:G130">ROUND(E128*F128,2)</f>
        <v>76.1</v>
      </c>
    </row>
    <row r="129" spans="2:7" ht="26.4">
      <c r="B129" s="8" t="s">
        <v>662</v>
      </c>
      <c r="C129" s="9" t="s">
        <v>352</v>
      </c>
      <c r="D129" s="8" t="s">
        <v>315</v>
      </c>
      <c r="E129" s="38" t="s">
        <v>669</v>
      </c>
      <c r="F129" s="327">
        <v>17.04</v>
      </c>
      <c r="G129" s="339">
        <f t="shared" si="16"/>
        <v>6.91</v>
      </c>
    </row>
    <row r="130" spans="2:7" ht="12.75">
      <c r="B130" s="8" t="s">
        <v>663</v>
      </c>
      <c r="C130" s="9" t="s">
        <v>351</v>
      </c>
      <c r="D130" s="8" t="s">
        <v>315</v>
      </c>
      <c r="E130" s="38" t="s">
        <v>669</v>
      </c>
      <c r="F130" s="327">
        <v>21.52</v>
      </c>
      <c r="G130" s="339">
        <f t="shared" si="16"/>
        <v>8.73</v>
      </c>
    </row>
    <row r="131" spans="2:7" ht="12.75">
      <c r="B131" s="423" t="s">
        <v>321</v>
      </c>
      <c r="C131" s="423"/>
      <c r="D131" s="423"/>
      <c r="E131" s="423"/>
      <c r="F131" s="423"/>
      <c r="G131" s="339">
        <f>SUM(G127:G130)</f>
        <v>95.97</v>
      </c>
    </row>
    <row r="132" spans="2:7" ht="26.4">
      <c r="B132" s="259" t="s">
        <v>825</v>
      </c>
      <c r="C132" s="73" t="s">
        <v>464</v>
      </c>
      <c r="D132" s="260" t="s">
        <v>108</v>
      </c>
      <c r="E132" s="401" t="str">
        <f>ORÇAMENTO!A184</f>
        <v>8.46</v>
      </c>
      <c r="F132" s="401"/>
      <c r="G132" s="401"/>
    </row>
    <row r="133" spans="2:7" ht="39.6">
      <c r="B133" s="8" t="s">
        <v>666</v>
      </c>
      <c r="C133" s="9" t="s">
        <v>667</v>
      </c>
      <c r="D133" s="8" t="s">
        <v>108</v>
      </c>
      <c r="E133" s="38" t="s">
        <v>668</v>
      </c>
      <c r="F133" s="327">
        <v>1.41</v>
      </c>
      <c r="G133" s="339">
        <f>ROUND(E133*F133,2)</f>
        <v>4.23</v>
      </c>
    </row>
    <row r="134" spans="2:7" ht="26.4">
      <c r="B134" s="274">
        <v>2373</v>
      </c>
      <c r="C134" s="22" t="s">
        <v>671</v>
      </c>
      <c r="D134" s="8" t="s">
        <v>108</v>
      </c>
      <c r="E134" s="38" t="s">
        <v>318</v>
      </c>
      <c r="F134" s="327">
        <v>111.13</v>
      </c>
      <c r="G134" s="339">
        <f>ROUND(E134*F134,2)</f>
        <v>111.13</v>
      </c>
    </row>
    <row r="135" spans="2:7" ht="26.4">
      <c r="B135" s="8" t="s">
        <v>662</v>
      </c>
      <c r="C135" s="9" t="s">
        <v>352</v>
      </c>
      <c r="D135" s="8" t="s">
        <v>315</v>
      </c>
      <c r="E135" s="38" t="s">
        <v>669</v>
      </c>
      <c r="F135" s="327">
        <v>17.04</v>
      </c>
      <c r="G135" s="339">
        <f aca="true" t="shared" si="17" ref="G135">ROUND(E135*F135,2)</f>
        <v>6.91</v>
      </c>
    </row>
    <row r="136" spans="2:7" ht="12.75">
      <c r="B136" s="8" t="s">
        <v>663</v>
      </c>
      <c r="C136" s="9" t="s">
        <v>351</v>
      </c>
      <c r="D136" s="8" t="s">
        <v>315</v>
      </c>
      <c r="E136" s="38" t="s">
        <v>669</v>
      </c>
      <c r="F136" s="327">
        <v>21.52</v>
      </c>
      <c r="G136" s="339">
        <f>ROUND(E136*F136,2)</f>
        <v>8.73</v>
      </c>
    </row>
    <row r="137" spans="2:7" ht="12.75">
      <c r="B137" s="423" t="s">
        <v>321</v>
      </c>
      <c r="C137" s="423"/>
      <c r="D137" s="423"/>
      <c r="E137" s="423"/>
      <c r="F137" s="423"/>
      <c r="G137" s="339">
        <f>SUM(G133:G136)</f>
        <v>131</v>
      </c>
    </row>
    <row r="138" spans="2:7" ht="12.75">
      <c r="B138" s="272" t="s">
        <v>826</v>
      </c>
      <c r="C138" s="73" t="s">
        <v>846</v>
      </c>
      <c r="D138" s="260" t="s">
        <v>108</v>
      </c>
      <c r="E138" s="401" t="str">
        <f>ORÇAMENTO!A197</f>
        <v>8.59</v>
      </c>
      <c r="F138" s="401"/>
      <c r="G138" s="401"/>
    </row>
    <row r="139" spans="2:7" ht="12.75">
      <c r="B139" s="119" t="s">
        <v>694</v>
      </c>
      <c r="C139" s="11" t="s">
        <v>466</v>
      </c>
      <c r="D139" s="262" t="s">
        <v>108</v>
      </c>
      <c r="E139" s="345" t="s">
        <v>318</v>
      </c>
      <c r="F139" s="327">
        <v>4500</v>
      </c>
      <c r="G139" s="339">
        <f aca="true" t="shared" si="18" ref="G139:G141">ROUND(E139*F139,2)</f>
        <v>4500</v>
      </c>
    </row>
    <row r="140" spans="2:7" ht="12.75">
      <c r="B140" s="119">
        <v>88264</v>
      </c>
      <c r="C140" s="11" t="s">
        <v>351</v>
      </c>
      <c r="D140" s="262" t="s">
        <v>315</v>
      </c>
      <c r="E140" s="345">
        <v>0.5</v>
      </c>
      <c r="F140" s="327">
        <v>21.52</v>
      </c>
      <c r="G140" s="339">
        <f t="shared" si="18"/>
        <v>10.76</v>
      </c>
    </row>
    <row r="141" spans="2:7" ht="26.4">
      <c r="B141" s="119">
        <v>88247</v>
      </c>
      <c r="C141" s="11" t="s">
        <v>352</v>
      </c>
      <c r="D141" s="262" t="s">
        <v>315</v>
      </c>
      <c r="E141" s="345">
        <v>1</v>
      </c>
      <c r="F141" s="327">
        <v>17.04</v>
      </c>
      <c r="G141" s="339">
        <f t="shared" si="18"/>
        <v>17.04</v>
      </c>
    </row>
    <row r="142" spans="2:7" ht="12.75">
      <c r="B142" s="423" t="s">
        <v>321</v>
      </c>
      <c r="C142" s="423"/>
      <c r="D142" s="423"/>
      <c r="E142" s="423"/>
      <c r="F142" s="423"/>
      <c r="G142" s="339">
        <f>SUM(G139:G141)</f>
        <v>4527.8</v>
      </c>
    </row>
    <row r="143" spans="2:7" ht="12.75">
      <c r="B143" s="272" t="s">
        <v>827</v>
      </c>
      <c r="C143" s="73" t="s">
        <v>513</v>
      </c>
      <c r="D143" s="260" t="s">
        <v>108</v>
      </c>
      <c r="E143" s="401" t="str">
        <f>ORÇAMENTO!A201</f>
        <v>9.2</v>
      </c>
      <c r="F143" s="401"/>
      <c r="G143" s="401"/>
    </row>
    <row r="144" spans="2:7" ht="52.8">
      <c r="B144" s="21">
        <v>37560</v>
      </c>
      <c r="C144" s="22" t="s">
        <v>673</v>
      </c>
      <c r="D144" s="21" t="s">
        <v>113</v>
      </c>
      <c r="E144" s="38" t="s">
        <v>318</v>
      </c>
      <c r="F144" s="327">
        <v>31.49</v>
      </c>
      <c r="G144" s="327">
        <f>E144*F144</f>
        <v>31.49</v>
      </c>
    </row>
    <row r="145" spans="2:7" ht="12.75">
      <c r="B145" s="21">
        <v>88316</v>
      </c>
      <c r="C145" s="22" t="s">
        <v>317</v>
      </c>
      <c r="D145" s="21" t="s">
        <v>315</v>
      </c>
      <c r="E145" s="61">
        <v>0.2</v>
      </c>
      <c r="F145" s="327">
        <v>17.09</v>
      </c>
      <c r="G145" s="327">
        <f>E145*F145</f>
        <v>3.418</v>
      </c>
    </row>
    <row r="146" spans="2:7" ht="12.75">
      <c r="B146" s="423" t="s">
        <v>321</v>
      </c>
      <c r="C146" s="423"/>
      <c r="D146" s="423"/>
      <c r="E146" s="423"/>
      <c r="F146" s="423"/>
      <c r="G146" s="327">
        <f>SUM(G144:G145)</f>
        <v>34.908</v>
      </c>
    </row>
    <row r="147" spans="2:7" ht="12.75">
      <c r="B147" s="272" t="s">
        <v>828</v>
      </c>
      <c r="C147" s="73" t="s">
        <v>514</v>
      </c>
      <c r="D147" s="260" t="s">
        <v>108</v>
      </c>
      <c r="E147" s="401" t="str">
        <f>ORÇAMENTO!A202</f>
        <v>9.3</v>
      </c>
      <c r="F147" s="401"/>
      <c r="G147" s="401"/>
    </row>
    <row r="148" spans="2:7" ht="52.8">
      <c r="B148" s="21">
        <v>37559</v>
      </c>
      <c r="C148" s="22" t="s">
        <v>672</v>
      </c>
      <c r="D148" s="21" t="s">
        <v>113</v>
      </c>
      <c r="E148" s="38" t="s">
        <v>318</v>
      </c>
      <c r="F148" s="327">
        <v>22.7</v>
      </c>
      <c r="G148" s="327">
        <f>E148*F148</f>
        <v>22.7</v>
      </c>
    </row>
    <row r="149" spans="2:7" ht="12.75">
      <c r="B149" s="21">
        <v>88316</v>
      </c>
      <c r="C149" s="22" t="s">
        <v>317</v>
      </c>
      <c r="D149" s="21" t="s">
        <v>315</v>
      </c>
      <c r="E149" s="61">
        <v>0.2</v>
      </c>
      <c r="F149" s="327">
        <v>17.09</v>
      </c>
      <c r="G149" s="327">
        <f>E149*F149</f>
        <v>3.418</v>
      </c>
    </row>
    <row r="150" spans="2:7" ht="12.75">
      <c r="B150" s="423" t="s">
        <v>321</v>
      </c>
      <c r="C150" s="423"/>
      <c r="D150" s="423"/>
      <c r="E150" s="423"/>
      <c r="F150" s="423"/>
      <c r="G150" s="327">
        <f>SUM(G148:G149)</f>
        <v>26.118</v>
      </c>
    </row>
    <row r="151" spans="2:7" ht="12.75">
      <c r="B151" s="272" t="s">
        <v>829</v>
      </c>
      <c r="C151" s="73" t="s">
        <v>515</v>
      </c>
      <c r="D151" s="260" t="s">
        <v>108</v>
      </c>
      <c r="E151" s="401" t="str">
        <f>ORÇAMENTO!A203</f>
        <v>9.4</v>
      </c>
      <c r="F151" s="401"/>
      <c r="G151" s="401"/>
    </row>
    <row r="152" spans="2:7" ht="52.8">
      <c r="B152" s="21">
        <v>37559</v>
      </c>
      <c r="C152" s="22" t="s">
        <v>672</v>
      </c>
      <c r="D152" s="21" t="s">
        <v>113</v>
      </c>
      <c r="E152" s="38" t="s">
        <v>318</v>
      </c>
      <c r="F152" s="327">
        <v>22.7</v>
      </c>
      <c r="G152" s="327">
        <f>E152*F152</f>
        <v>22.7</v>
      </c>
    </row>
    <row r="153" spans="2:7" ht="12.75">
      <c r="B153" s="21">
        <v>88316</v>
      </c>
      <c r="C153" s="22" t="s">
        <v>317</v>
      </c>
      <c r="D153" s="21" t="s">
        <v>315</v>
      </c>
      <c r="E153" s="61">
        <v>0.2</v>
      </c>
      <c r="F153" s="327">
        <v>17.09</v>
      </c>
      <c r="G153" s="327">
        <f>E153*F153</f>
        <v>3.418</v>
      </c>
    </row>
    <row r="154" spans="2:7" ht="12.75">
      <c r="B154" s="423" t="s">
        <v>321</v>
      </c>
      <c r="C154" s="423"/>
      <c r="D154" s="423"/>
      <c r="E154" s="423"/>
      <c r="F154" s="423"/>
      <c r="G154" s="327">
        <f>SUM(G152:G153)</f>
        <v>26.118</v>
      </c>
    </row>
    <row r="155" spans="2:7" ht="12.75">
      <c r="B155" s="272" t="s">
        <v>830</v>
      </c>
      <c r="C155" s="73" t="s">
        <v>516</v>
      </c>
      <c r="D155" s="260" t="s">
        <v>108</v>
      </c>
      <c r="E155" s="401" t="str">
        <f>ORÇAMENTO!A204</f>
        <v>9.5</v>
      </c>
      <c r="F155" s="401"/>
      <c r="G155" s="401"/>
    </row>
    <row r="156" spans="2:7" ht="52.8">
      <c r="B156" s="21">
        <v>37559</v>
      </c>
      <c r="C156" s="22" t="s">
        <v>672</v>
      </c>
      <c r="D156" s="21" t="s">
        <v>113</v>
      </c>
      <c r="E156" s="38" t="s">
        <v>318</v>
      </c>
      <c r="F156" s="327">
        <v>22.7</v>
      </c>
      <c r="G156" s="327">
        <f>E156*F156</f>
        <v>22.7</v>
      </c>
    </row>
    <row r="157" spans="2:7" ht="12.75">
      <c r="B157" s="21">
        <v>88316</v>
      </c>
      <c r="C157" s="22" t="s">
        <v>317</v>
      </c>
      <c r="D157" s="21" t="s">
        <v>315</v>
      </c>
      <c r="E157" s="61">
        <v>0.2</v>
      </c>
      <c r="F157" s="327">
        <v>17.09</v>
      </c>
      <c r="G157" s="327">
        <f>E157*F157</f>
        <v>3.418</v>
      </c>
    </row>
    <row r="158" spans="2:7" ht="12.75">
      <c r="B158" s="423" t="s">
        <v>321</v>
      </c>
      <c r="C158" s="423"/>
      <c r="D158" s="423"/>
      <c r="E158" s="423"/>
      <c r="F158" s="423"/>
      <c r="G158" s="327">
        <f>SUM(G156:G157)</f>
        <v>26.118</v>
      </c>
    </row>
    <row r="159" spans="2:7" ht="12.75">
      <c r="B159" s="272" t="s">
        <v>831</v>
      </c>
      <c r="C159" s="73" t="s">
        <v>517</v>
      </c>
      <c r="D159" s="260" t="s">
        <v>108</v>
      </c>
      <c r="E159" s="401" t="str">
        <f>ORÇAMENTO!A205</f>
        <v>9.6</v>
      </c>
      <c r="F159" s="401"/>
      <c r="G159" s="401"/>
    </row>
    <row r="160" spans="2:7" ht="52.8">
      <c r="B160" s="21">
        <v>37556</v>
      </c>
      <c r="C160" s="22" t="s">
        <v>674</v>
      </c>
      <c r="D160" s="275" t="s">
        <v>113</v>
      </c>
      <c r="E160" s="38" t="s">
        <v>318</v>
      </c>
      <c r="F160" s="327">
        <v>18.5</v>
      </c>
      <c r="G160" s="327">
        <f>E160*F160</f>
        <v>18.5</v>
      </c>
    </row>
    <row r="161" spans="2:7" ht="12.75">
      <c r="B161" s="21">
        <v>88316</v>
      </c>
      <c r="C161" s="22" t="s">
        <v>317</v>
      </c>
      <c r="D161" s="21" t="s">
        <v>315</v>
      </c>
      <c r="E161" s="61">
        <v>0.2</v>
      </c>
      <c r="F161" s="327">
        <v>17.09</v>
      </c>
      <c r="G161" s="327">
        <f>E161*F161</f>
        <v>3.418</v>
      </c>
    </row>
    <row r="162" spans="2:7" ht="12.75">
      <c r="B162" s="423" t="s">
        <v>321</v>
      </c>
      <c r="C162" s="423"/>
      <c r="D162" s="423"/>
      <c r="E162" s="423"/>
      <c r="F162" s="423"/>
      <c r="G162" s="327">
        <f>SUM(G160:G161)</f>
        <v>21.918</v>
      </c>
    </row>
    <row r="163" spans="2:7" ht="12.75">
      <c r="B163" s="272" t="s">
        <v>832</v>
      </c>
      <c r="C163" s="58" t="s">
        <v>605</v>
      </c>
      <c r="D163" s="260" t="s">
        <v>23</v>
      </c>
      <c r="E163" s="401" t="str">
        <f>ORÇAMENTO!A238</f>
        <v>15.1</v>
      </c>
      <c r="F163" s="401"/>
      <c r="G163" s="401"/>
    </row>
    <row r="164" spans="2:7" ht="26.4">
      <c r="B164" s="274">
        <v>3</v>
      </c>
      <c r="C164" s="22" t="s">
        <v>675</v>
      </c>
      <c r="D164" s="274" t="s">
        <v>676</v>
      </c>
      <c r="E164" s="37">
        <v>0.05</v>
      </c>
      <c r="F164" s="327">
        <v>12.6</v>
      </c>
      <c r="G164" s="327">
        <f>E164*F164</f>
        <v>0.63</v>
      </c>
    </row>
    <row r="165" spans="2:7" ht="12.75">
      <c r="B165" s="8" t="s">
        <v>316</v>
      </c>
      <c r="C165" s="9" t="s">
        <v>317</v>
      </c>
      <c r="D165" s="8" t="s">
        <v>315</v>
      </c>
      <c r="E165" s="37">
        <v>0.14</v>
      </c>
      <c r="F165" s="327">
        <v>17.09</v>
      </c>
      <c r="G165" s="327">
        <f>E165*F165</f>
        <v>2.3926000000000003</v>
      </c>
    </row>
    <row r="166" spans="2:7" ht="12.75">
      <c r="B166" s="411" t="s">
        <v>321</v>
      </c>
      <c r="C166" s="412"/>
      <c r="D166" s="412"/>
      <c r="E166" s="412"/>
      <c r="F166" s="413"/>
      <c r="G166" s="327">
        <f>SUM(G164:G165)</f>
        <v>3.0226</v>
      </c>
    </row>
    <row r="167" spans="2:7" ht="26.4">
      <c r="B167" s="272" t="s">
        <v>833</v>
      </c>
      <c r="C167" s="73" t="s">
        <v>695</v>
      </c>
      <c r="D167" s="292" t="s">
        <v>108</v>
      </c>
      <c r="E167" s="401" t="s">
        <v>469</v>
      </c>
      <c r="F167" s="401"/>
      <c r="G167" s="401"/>
    </row>
    <row r="168" spans="2:7" ht="26.4">
      <c r="B168" s="119" t="s">
        <v>694</v>
      </c>
      <c r="C168" s="11" t="s">
        <v>695</v>
      </c>
      <c r="D168" s="8" t="s">
        <v>108</v>
      </c>
      <c r="E168" s="38" t="s">
        <v>318</v>
      </c>
      <c r="F168" s="327">
        <v>248.85</v>
      </c>
      <c r="G168" s="327">
        <f>E168*F168</f>
        <v>248.85</v>
      </c>
    </row>
    <row r="169" spans="2:7" ht="26.4">
      <c r="B169" s="8" t="s">
        <v>660</v>
      </c>
      <c r="C169" s="9" t="s">
        <v>661</v>
      </c>
      <c r="D169" s="8" t="s">
        <v>108</v>
      </c>
      <c r="E169" s="38" t="s">
        <v>664</v>
      </c>
      <c r="F169" s="327">
        <v>4.63</v>
      </c>
      <c r="G169" s="327">
        <f aca="true" t="shared" si="19" ref="G169:G171">E169*F169</f>
        <v>0.19446</v>
      </c>
    </row>
    <row r="170" spans="2:7" ht="26.4">
      <c r="B170" s="8" t="s">
        <v>662</v>
      </c>
      <c r="C170" s="9" t="s">
        <v>352</v>
      </c>
      <c r="D170" s="8" t="s">
        <v>315</v>
      </c>
      <c r="E170" s="38" t="s">
        <v>665</v>
      </c>
      <c r="F170" s="327">
        <v>17.04</v>
      </c>
      <c r="G170" s="327">
        <f t="shared" si="19"/>
        <v>10.033152</v>
      </c>
    </row>
    <row r="171" spans="2:7" ht="12.75">
      <c r="B171" s="8" t="s">
        <v>663</v>
      </c>
      <c r="C171" s="261" t="s">
        <v>351</v>
      </c>
      <c r="D171" s="8" t="s">
        <v>315</v>
      </c>
      <c r="E171" s="38" t="s">
        <v>665</v>
      </c>
      <c r="F171" s="327">
        <v>21.52</v>
      </c>
      <c r="G171" s="327">
        <f t="shared" si="19"/>
        <v>12.670976</v>
      </c>
    </row>
    <row r="172" spans="2:7" ht="12.75">
      <c r="B172" s="392" t="s">
        <v>321</v>
      </c>
      <c r="C172" s="393"/>
      <c r="D172" s="393"/>
      <c r="E172" s="393"/>
      <c r="F172" s="394"/>
      <c r="G172" s="327">
        <f>SUM(G168:G171)</f>
        <v>271.748588</v>
      </c>
    </row>
    <row r="173" spans="2:7" ht="12.75">
      <c r="B173" s="272" t="s">
        <v>834</v>
      </c>
      <c r="C173" s="73" t="s">
        <v>697</v>
      </c>
      <c r="D173" s="292" t="s">
        <v>108</v>
      </c>
      <c r="E173" s="401" t="str">
        <f>ORÇAMENTO!A186</f>
        <v>8.48</v>
      </c>
      <c r="F173" s="401"/>
      <c r="G173" s="401"/>
    </row>
    <row r="174" spans="2:7" ht="12.75">
      <c r="B174" s="119" t="s">
        <v>694</v>
      </c>
      <c r="C174" s="11" t="s">
        <v>697</v>
      </c>
      <c r="D174" s="8" t="s">
        <v>108</v>
      </c>
      <c r="E174" s="38" t="s">
        <v>318</v>
      </c>
      <c r="F174" s="327">
        <v>65</v>
      </c>
      <c r="G174" s="327">
        <f>E174*F174</f>
        <v>65</v>
      </c>
    </row>
    <row r="175" spans="2:7" ht="39.6">
      <c r="B175" s="8">
        <v>1575</v>
      </c>
      <c r="C175" s="9" t="s">
        <v>702</v>
      </c>
      <c r="D175" s="8" t="s">
        <v>108</v>
      </c>
      <c r="E175" s="293">
        <v>2</v>
      </c>
      <c r="F175" s="327">
        <v>1.67</v>
      </c>
      <c r="G175" s="327">
        <f>E175*F175</f>
        <v>3.34</v>
      </c>
    </row>
    <row r="176" spans="2:7" ht="26.4">
      <c r="B176" s="8" t="s">
        <v>662</v>
      </c>
      <c r="C176" s="9" t="s">
        <v>352</v>
      </c>
      <c r="D176" s="8" t="s">
        <v>315</v>
      </c>
      <c r="E176" s="38">
        <v>0.5677</v>
      </c>
      <c r="F176" s="327">
        <v>17.04</v>
      </c>
      <c r="G176" s="327">
        <f>E176*F176</f>
        <v>9.673608</v>
      </c>
    </row>
    <row r="177" spans="2:7" ht="12.75">
      <c r="B177" s="8" t="s">
        <v>663</v>
      </c>
      <c r="C177" s="261" t="s">
        <v>351</v>
      </c>
      <c r="D177" s="8" t="s">
        <v>315</v>
      </c>
      <c r="E177" s="38">
        <v>0.5677</v>
      </c>
      <c r="F177" s="327">
        <v>21.52</v>
      </c>
      <c r="G177" s="327">
        <f>E177*F177</f>
        <v>12.216904</v>
      </c>
    </row>
    <row r="178" spans="2:7" ht="12.75">
      <c r="B178" s="392" t="s">
        <v>321</v>
      </c>
      <c r="C178" s="393"/>
      <c r="D178" s="393"/>
      <c r="E178" s="393"/>
      <c r="F178" s="394"/>
      <c r="G178" s="327">
        <f>G174+G175+G176+G177</f>
        <v>90.230512</v>
      </c>
    </row>
    <row r="179" spans="2:7" ht="12.75">
      <c r="B179" s="272" t="s">
        <v>835</v>
      </c>
      <c r="C179" s="73" t="s">
        <v>698</v>
      </c>
      <c r="D179" s="292" t="s">
        <v>108</v>
      </c>
      <c r="E179" s="401" t="str">
        <f>ORÇAMENTO!A187</f>
        <v>8.49</v>
      </c>
      <c r="F179" s="401"/>
      <c r="G179" s="401"/>
    </row>
    <row r="180" spans="2:7" ht="12.75">
      <c r="B180" s="119" t="s">
        <v>694</v>
      </c>
      <c r="C180" s="11" t="s">
        <v>698</v>
      </c>
      <c r="D180" s="8" t="s">
        <v>108</v>
      </c>
      <c r="E180" s="38" t="s">
        <v>318</v>
      </c>
      <c r="F180" s="327">
        <v>179.9</v>
      </c>
      <c r="G180" s="327">
        <f>E180*F180</f>
        <v>179.9</v>
      </c>
    </row>
    <row r="181" spans="2:7" ht="39.6">
      <c r="B181" s="8">
        <v>1575</v>
      </c>
      <c r="C181" s="9" t="s">
        <v>702</v>
      </c>
      <c r="D181" s="8" t="s">
        <v>108</v>
      </c>
      <c r="E181" s="293">
        <v>4</v>
      </c>
      <c r="F181" s="327">
        <v>1.67</v>
      </c>
      <c r="G181" s="327">
        <f>E181*F181</f>
        <v>6.68</v>
      </c>
    </row>
    <row r="182" spans="2:7" ht="26.4">
      <c r="B182" s="8" t="s">
        <v>662</v>
      </c>
      <c r="C182" s="9" t="s">
        <v>352</v>
      </c>
      <c r="D182" s="8" t="s">
        <v>315</v>
      </c>
      <c r="E182" s="38">
        <v>0.5677</v>
      </c>
      <c r="F182" s="327">
        <v>17.04</v>
      </c>
      <c r="G182" s="327">
        <f aca="true" t="shared" si="20" ref="G182:G183">E182*F182</f>
        <v>9.673608</v>
      </c>
    </row>
    <row r="183" spans="2:7" ht="12.75">
      <c r="B183" s="8" t="s">
        <v>663</v>
      </c>
      <c r="C183" s="261" t="s">
        <v>351</v>
      </c>
      <c r="D183" s="8" t="s">
        <v>315</v>
      </c>
      <c r="E183" s="38">
        <v>0.5677</v>
      </c>
      <c r="F183" s="327">
        <v>21.52</v>
      </c>
      <c r="G183" s="327">
        <f t="shared" si="20"/>
        <v>12.216904</v>
      </c>
    </row>
    <row r="184" spans="2:7" ht="12.75">
      <c r="B184" s="392" t="s">
        <v>321</v>
      </c>
      <c r="C184" s="393"/>
      <c r="D184" s="393"/>
      <c r="E184" s="393"/>
      <c r="F184" s="394"/>
      <c r="G184" s="327">
        <f>G180+G181+G182+G183</f>
        <v>208.470512</v>
      </c>
    </row>
    <row r="185" spans="2:7" ht="12.75">
      <c r="B185" s="272" t="s">
        <v>836</v>
      </c>
      <c r="C185" s="73" t="s">
        <v>699</v>
      </c>
      <c r="D185" s="292" t="s">
        <v>108</v>
      </c>
      <c r="E185" s="401" t="str">
        <f>ORÇAMENTO!A188</f>
        <v>8.50</v>
      </c>
      <c r="F185" s="401"/>
      <c r="G185" s="401"/>
    </row>
    <row r="186" spans="2:7" ht="12.75">
      <c r="B186" s="119" t="s">
        <v>694</v>
      </c>
      <c r="C186" s="11" t="s">
        <v>699</v>
      </c>
      <c r="D186" s="8" t="s">
        <v>108</v>
      </c>
      <c r="E186" s="38" t="s">
        <v>318</v>
      </c>
      <c r="F186" s="327">
        <v>189.9</v>
      </c>
      <c r="G186" s="327">
        <f>E186*F186</f>
        <v>189.9</v>
      </c>
    </row>
    <row r="187" spans="2:7" ht="39.6">
      <c r="B187" s="8">
        <v>1575</v>
      </c>
      <c r="C187" s="9" t="s">
        <v>702</v>
      </c>
      <c r="D187" s="8" t="s">
        <v>108</v>
      </c>
      <c r="E187" s="293">
        <v>4</v>
      </c>
      <c r="F187" s="327">
        <v>1.67</v>
      </c>
      <c r="G187" s="327">
        <f>E187*F187</f>
        <v>6.68</v>
      </c>
    </row>
    <row r="188" spans="2:7" ht="26.4">
      <c r="B188" s="8" t="s">
        <v>662</v>
      </c>
      <c r="C188" s="9" t="s">
        <v>352</v>
      </c>
      <c r="D188" s="8" t="s">
        <v>315</v>
      </c>
      <c r="E188" s="38">
        <v>0.5677</v>
      </c>
      <c r="F188" s="327">
        <v>17.04</v>
      </c>
      <c r="G188" s="327">
        <f>E188*F188</f>
        <v>9.673608</v>
      </c>
    </row>
    <row r="189" spans="2:7" ht="12.75">
      <c r="B189" s="8" t="s">
        <v>663</v>
      </c>
      <c r="C189" s="261" t="s">
        <v>351</v>
      </c>
      <c r="D189" s="8" t="s">
        <v>315</v>
      </c>
      <c r="E189" s="38">
        <v>0.5677</v>
      </c>
      <c r="F189" s="327">
        <v>21.52</v>
      </c>
      <c r="G189" s="327">
        <f>E189*F189</f>
        <v>12.216904</v>
      </c>
    </row>
    <row r="190" spans="2:7" ht="12.75">
      <c r="B190" s="392" t="s">
        <v>321</v>
      </c>
      <c r="C190" s="393"/>
      <c r="D190" s="393"/>
      <c r="E190" s="393"/>
      <c r="F190" s="394"/>
      <c r="G190" s="327">
        <f>G186+G187+G188+G189</f>
        <v>218.470512</v>
      </c>
    </row>
    <row r="191" spans="2:7" ht="12.75">
      <c r="B191" s="272" t="s">
        <v>837</v>
      </c>
      <c r="C191" s="73" t="s">
        <v>704</v>
      </c>
      <c r="D191" s="292" t="s">
        <v>108</v>
      </c>
      <c r="E191" s="401" t="str">
        <f>ORÇAMENTO!A189</f>
        <v>8.51</v>
      </c>
      <c r="F191" s="401"/>
      <c r="G191" s="401"/>
    </row>
    <row r="192" spans="2:7" ht="12.75">
      <c r="B192" s="119" t="s">
        <v>694</v>
      </c>
      <c r="C192" s="11" t="s">
        <v>704</v>
      </c>
      <c r="D192" s="8" t="s">
        <v>108</v>
      </c>
      <c r="E192" s="38" t="s">
        <v>318</v>
      </c>
      <c r="F192" s="327">
        <v>41.9</v>
      </c>
      <c r="G192" s="327">
        <f>E192*F192</f>
        <v>41.9</v>
      </c>
    </row>
    <row r="193" spans="2:7" ht="39.6">
      <c r="B193" s="8">
        <v>1575</v>
      </c>
      <c r="C193" s="9" t="s">
        <v>702</v>
      </c>
      <c r="D193" s="8" t="s">
        <v>108</v>
      </c>
      <c r="E193" s="293">
        <v>1</v>
      </c>
      <c r="F193" s="327">
        <v>1.67</v>
      </c>
      <c r="G193" s="327">
        <f>E193*F193</f>
        <v>1.67</v>
      </c>
    </row>
    <row r="194" spans="2:7" ht="26.4">
      <c r="B194" s="8" t="s">
        <v>662</v>
      </c>
      <c r="C194" s="9" t="s">
        <v>352</v>
      </c>
      <c r="D194" s="8" t="s">
        <v>315</v>
      </c>
      <c r="E194" s="38">
        <v>0.5677</v>
      </c>
      <c r="F194" s="327">
        <v>17.04</v>
      </c>
      <c r="G194" s="327">
        <f>E194*F194</f>
        <v>9.673608</v>
      </c>
    </row>
    <row r="195" spans="2:7" ht="12.75">
      <c r="B195" s="8" t="s">
        <v>663</v>
      </c>
      <c r="C195" s="261" t="s">
        <v>351</v>
      </c>
      <c r="D195" s="8" t="s">
        <v>315</v>
      </c>
      <c r="E195" s="38">
        <v>0.5677</v>
      </c>
      <c r="F195" s="327">
        <v>21.52</v>
      </c>
      <c r="G195" s="327">
        <f aca="true" t="shared" si="21" ref="G195">E195*F195</f>
        <v>12.216904</v>
      </c>
    </row>
    <row r="196" spans="2:7" ht="12.75">
      <c r="B196" s="392" t="s">
        <v>321</v>
      </c>
      <c r="C196" s="393"/>
      <c r="D196" s="393"/>
      <c r="E196" s="393"/>
      <c r="F196" s="394"/>
      <c r="G196" s="327">
        <f>G192+G193+G194+G195</f>
        <v>65.460512</v>
      </c>
    </row>
    <row r="197" spans="2:7" ht="26.4">
      <c r="B197" s="272" t="s">
        <v>838</v>
      </c>
      <c r="C197" s="73" t="s">
        <v>705</v>
      </c>
      <c r="D197" s="292" t="s">
        <v>108</v>
      </c>
      <c r="E197" s="401" t="str">
        <f>ORÇAMENTO!A190</f>
        <v>8.52</v>
      </c>
      <c r="F197" s="401"/>
      <c r="G197" s="401"/>
    </row>
    <row r="198" spans="2:7" ht="26.4">
      <c r="B198" s="119" t="s">
        <v>694</v>
      </c>
      <c r="C198" s="11" t="s">
        <v>707</v>
      </c>
      <c r="D198" s="8" t="s">
        <v>108</v>
      </c>
      <c r="E198" s="38" t="s">
        <v>318</v>
      </c>
      <c r="F198" s="327">
        <v>22.34</v>
      </c>
      <c r="G198" s="327">
        <f>E198*F198</f>
        <v>22.34</v>
      </c>
    </row>
    <row r="199" spans="2:7" ht="26.4">
      <c r="B199" s="8" t="s">
        <v>662</v>
      </c>
      <c r="C199" s="9" t="s">
        <v>352</v>
      </c>
      <c r="D199" s="8" t="s">
        <v>315</v>
      </c>
      <c r="E199" s="38">
        <v>0.1899</v>
      </c>
      <c r="F199" s="327">
        <v>17.04</v>
      </c>
      <c r="G199" s="327">
        <f>E199*F199</f>
        <v>3.235896</v>
      </c>
    </row>
    <row r="200" spans="2:7" ht="12.75">
      <c r="B200" s="8" t="s">
        <v>663</v>
      </c>
      <c r="C200" s="261" t="s">
        <v>351</v>
      </c>
      <c r="D200" s="8" t="s">
        <v>315</v>
      </c>
      <c r="E200" s="38">
        <v>0.1899</v>
      </c>
      <c r="F200" s="327">
        <v>21.52</v>
      </c>
      <c r="G200" s="327">
        <f aca="true" t="shared" si="22" ref="G200">E200*F200</f>
        <v>4.086648</v>
      </c>
    </row>
    <row r="201" spans="2:7" ht="12.75">
      <c r="B201" s="392" t="s">
        <v>321</v>
      </c>
      <c r="C201" s="393"/>
      <c r="D201" s="393"/>
      <c r="E201" s="393"/>
      <c r="F201" s="394"/>
      <c r="G201" s="327">
        <f>SUM(G198:G200)</f>
        <v>29.662544</v>
      </c>
    </row>
    <row r="202" spans="2:7" ht="12.75">
      <c r="B202" s="272" t="s">
        <v>839</v>
      </c>
      <c r="C202" s="73" t="s">
        <v>710</v>
      </c>
      <c r="D202" s="292" t="s">
        <v>108</v>
      </c>
      <c r="E202" s="401" t="str">
        <f>ORÇAMENTO!A191</f>
        <v>8.53</v>
      </c>
      <c r="F202" s="401"/>
      <c r="G202" s="401"/>
    </row>
    <row r="203" spans="2:7" ht="12.75">
      <c r="B203" s="119" t="s">
        <v>694</v>
      </c>
      <c r="C203" s="11" t="s">
        <v>708</v>
      </c>
      <c r="D203" s="8" t="s">
        <v>108</v>
      </c>
      <c r="E203" s="38" t="s">
        <v>318</v>
      </c>
      <c r="F203" s="327">
        <v>48.51</v>
      </c>
      <c r="G203" s="327">
        <f>E203*F203</f>
        <v>48.51</v>
      </c>
    </row>
    <row r="204" spans="2:7" ht="26.4">
      <c r="B204" s="8" t="s">
        <v>662</v>
      </c>
      <c r="C204" s="9" t="s">
        <v>352</v>
      </c>
      <c r="D204" s="8" t="s">
        <v>315</v>
      </c>
      <c r="E204" s="38">
        <v>0.1899</v>
      </c>
      <c r="F204" s="327">
        <v>17.04</v>
      </c>
      <c r="G204" s="327">
        <f>E204*F204</f>
        <v>3.235896</v>
      </c>
    </row>
    <row r="205" spans="2:7" ht="12.75">
      <c r="B205" s="8" t="s">
        <v>663</v>
      </c>
      <c r="C205" s="261" t="s">
        <v>351</v>
      </c>
      <c r="D205" s="8" t="s">
        <v>315</v>
      </c>
      <c r="E205" s="38">
        <v>0.1899</v>
      </c>
      <c r="F205" s="327">
        <v>21.52</v>
      </c>
      <c r="G205" s="327">
        <f aca="true" t="shared" si="23" ref="G205">E205*F205</f>
        <v>4.086648</v>
      </c>
    </row>
    <row r="206" spans="2:7" ht="12.75">
      <c r="B206" s="392" t="s">
        <v>321</v>
      </c>
      <c r="C206" s="393"/>
      <c r="D206" s="393"/>
      <c r="E206" s="393"/>
      <c r="F206" s="394"/>
      <c r="G206" s="327">
        <f>SUM(G203:G205)</f>
        <v>55.832544</v>
      </c>
    </row>
    <row r="207" spans="2:7" ht="12.75">
      <c r="B207" s="272" t="s">
        <v>840</v>
      </c>
      <c r="C207" s="73" t="s">
        <v>712</v>
      </c>
      <c r="D207" s="292" t="s">
        <v>108</v>
      </c>
      <c r="E207" s="401" t="str">
        <f>ORÇAMENTO!A192</f>
        <v>8.54</v>
      </c>
      <c r="F207" s="401"/>
      <c r="G207" s="401"/>
    </row>
    <row r="208" spans="2:7" ht="12.75">
      <c r="B208" s="119" t="s">
        <v>694</v>
      </c>
      <c r="C208" s="11" t="s">
        <v>712</v>
      </c>
      <c r="D208" s="8" t="s">
        <v>108</v>
      </c>
      <c r="E208" s="38" t="s">
        <v>318</v>
      </c>
      <c r="F208" s="327">
        <v>26.6</v>
      </c>
      <c r="G208" s="327">
        <f>E208*F208</f>
        <v>26.6</v>
      </c>
    </row>
    <row r="209" spans="2:7" ht="26.4">
      <c r="B209" s="8" t="s">
        <v>662</v>
      </c>
      <c r="C209" s="9" t="s">
        <v>352</v>
      </c>
      <c r="D209" s="8" t="s">
        <v>315</v>
      </c>
      <c r="E209" s="38">
        <v>0.1899</v>
      </c>
      <c r="F209" s="327">
        <v>17.04</v>
      </c>
      <c r="G209" s="327">
        <f>E209*F209</f>
        <v>3.235896</v>
      </c>
    </row>
    <row r="210" spans="2:7" ht="12.75">
      <c r="B210" s="8" t="s">
        <v>663</v>
      </c>
      <c r="C210" s="261" t="s">
        <v>351</v>
      </c>
      <c r="D210" s="8" t="s">
        <v>315</v>
      </c>
      <c r="E210" s="38">
        <v>0.1899</v>
      </c>
      <c r="F210" s="327">
        <v>21.52</v>
      </c>
      <c r="G210" s="327">
        <f aca="true" t="shared" si="24" ref="G210">E210*F210</f>
        <v>4.086648</v>
      </c>
    </row>
    <row r="211" spans="2:7" ht="12.75">
      <c r="B211" s="392" t="s">
        <v>321</v>
      </c>
      <c r="C211" s="393"/>
      <c r="D211" s="393"/>
      <c r="E211" s="393"/>
      <c r="F211" s="394"/>
      <c r="G211" s="327">
        <f>SUM(G208:G210)</f>
        <v>33.922544</v>
      </c>
    </row>
    <row r="212" spans="2:7" ht="26.4">
      <c r="B212" s="272" t="s">
        <v>841</v>
      </c>
      <c r="C212" s="73" t="s">
        <v>714</v>
      </c>
      <c r="D212" s="292" t="s">
        <v>108</v>
      </c>
      <c r="E212" s="401" t="str">
        <f>ORÇAMENTO!A193</f>
        <v>8.55</v>
      </c>
      <c r="F212" s="401"/>
      <c r="G212" s="401"/>
    </row>
    <row r="213" spans="2:7" ht="12.75">
      <c r="B213" s="119" t="s">
        <v>694</v>
      </c>
      <c r="C213" s="11" t="s">
        <v>715</v>
      </c>
      <c r="D213" s="8" t="s">
        <v>108</v>
      </c>
      <c r="E213" s="38" t="s">
        <v>318</v>
      </c>
      <c r="F213" s="327">
        <v>29.4</v>
      </c>
      <c r="G213" s="327">
        <f>E213*F213</f>
        <v>29.4</v>
      </c>
    </row>
    <row r="214" spans="2:7" ht="26.4">
      <c r="B214" s="8" t="s">
        <v>662</v>
      </c>
      <c r="C214" s="9" t="s">
        <v>352</v>
      </c>
      <c r="D214" s="8" t="s">
        <v>315</v>
      </c>
      <c r="E214" s="38">
        <v>0.633</v>
      </c>
      <c r="F214" s="327">
        <v>17.04</v>
      </c>
      <c r="G214" s="327">
        <f aca="true" t="shared" si="25" ref="G214:G215">E214*F214</f>
        <v>10.78632</v>
      </c>
    </row>
    <row r="215" spans="2:7" ht="12.75">
      <c r="B215" s="8" t="s">
        <v>663</v>
      </c>
      <c r="C215" s="261" t="s">
        <v>351</v>
      </c>
      <c r="D215" s="8" t="s">
        <v>315</v>
      </c>
      <c r="E215" s="38">
        <v>0.633</v>
      </c>
      <c r="F215" s="327">
        <v>21.52</v>
      </c>
      <c r="G215" s="327">
        <f t="shared" si="25"/>
        <v>13.62216</v>
      </c>
    </row>
    <row r="216" spans="2:7" ht="12.75">
      <c r="B216" s="392" t="s">
        <v>321</v>
      </c>
      <c r="C216" s="393"/>
      <c r="D216" s="393"/>
      <c r="E216" s="393"/>
      <c r="F216" s="394"/>
      <c r="G216" s="327">
        <f>SUM(G213:G215)</f>
        <v>53.808479999999996</v>
      </c>
    </row>
    <row r="217" spans="2:7" ht="12.75">
      <c r="B217" s="272" t="s">
        <v>842</v>
      </c>
      <c r="C217" s="73" t="s">
        <v>717</v>
      </c>
      <c r="D217" s="292" t="s">
        <v>108</v>
      </c>
      <c r="E217" s="401" t="str">
        <f>ORÇAMENTO!A194</f>
        <v>8.56</v>
      </c>
      <c r="F217" s="401"/>
      <c r="G217" s="401"/>
    </row>
    <row r="218" spans="2:7" ht="12.75">
      <c r="B218" s="119" t="s">
        <v>694</v>
      </c>
      <c r="C218" s="11" t="s">
        <v>717</v>
      </c>
      <c r="D218" s="8" t="s">
        <v>108</v>
      </c>
      <c r="E218" s="38" t="s">
        <v>318</v>
      </c>
      <c r="F218" s="327">
        <v>1.9</v>
      </c>
      <c r="G218" s="327">
        <f>E218*F218</f>
        <v>1.9</v>
      </c>
    </row>
    <row r="219" spans="2:7" ht="26.4">
      <c r="B219" s="8" t="s">
        <v>662</v>
      </c>
      <c r="C219" s="9" t="s">
        <v>352</v>
      </c>
      <c r="D219" s="8" t="s">
        <v>315</v>
      </c>
      <c r="E219" s="38">
        <v>0.1899</v>
      </c>
      <c r="F219" s="327">
        <v>17.04</v>
      </c>
      <c r="G219" s="327">
        <f>E219*F219</f>
        <v>3.235896</v>
      </c>
    </row>
    <row r="220" spans="2:7" ht="12.75">
      <c r="B220" s="8" t="s">
        <v>663</v>
      </c>
      <c r="C220" s="261" t="s">
        <v>351</v>
      </c>
      <c r="D220" s="8" t="s">
        <v>315</v>
      </c>
      <c r="E220" s="38">
        <v>0.1899</v>
      </c>
      <c r="F220" s="327">
        <v>21.52</v>
      </c>
      <c r="G220" s="327">
        <f>E220*F220</f>
        <v>4.086648</v>
      </c>
    </row>
    <row r="221" spans="2:7" ht="12.75">
      <c r="B221" s="392" t="s">
        <v>321</v>
      </c>
      <c r="C221" s="393"/>
      <c r="D221" s="393"/>
      <c r="E221" s="393"/>
      <c r="F221" s="394"/>
      <c r="G221" s="327">
        <f>SUM(G218:G220)</f>
        <v>9.222544</v>
      </c>
    </row>
    <row r="222" spans="2:7" ht="12.75">
      <c r="B222" s="272" t="s">
        <v>843</v>
      </c>
      <c r="C222" s="73" t="s">
        <v>719</v>
      </c>
      <c r="D222" s="292" t="s">
        <v>108</v>
      </c>
      <c r="E222" s="401" t="str">
        <f>ORÇAMENTO!A195</f>
        <v>8.57</v>
      </c>
      <c r="F222" s="401"/>
      <c r="G222" s="401"/>
    </row>
    <row r="223" spans="2:7" ht="12.75">
      <c r="B223" s="119" t="s">
        <v>694</v>
      </c>
      <c r="C223" s="11" t="s">
        <v>719</v>
      </c>
      <c r="D223" s="8" t="s">
        <v>108</v>
      </c>
      <c r="E223" s="38" t="s">
        <v>318</v>
      </c>
      <c r="F223" s="327">
        <v>19.9</v>
      </c>
      <c r="G223" s="327">
        <f>E223*F223</f>
        <v>19.9</v>
      </c>
    </row>
    <row r="224" spans="2:7" ht="26.4">
      <c r="B224" s="8" t="s">
        <v>662</v>
      </c>
      <c r="C224" s="9" t="s">
        <v>352</v>
      </c>
      <c r="D224" s="8" t="s">
        <v>315</v>
      </c>
      <c r="E224" s="38">
        <v>0.1899</v>
      </c>
      <c r="F224" s="327">
        <v>17.04</v>
      </c>
      <c r="G224" s="327">
        <f>E224*F224</f>
        <v>3.235896</v>
      </c>
    </row>
    <row r="225" spans="2:7" ht="12.75">
      <c r="B225" s="8" t="s">
        <v>663</v>
      </c>
      <c r="C225" s="261" t="s">
        <v>351</v>
      </c>
      <c r="D225" s="8" t="s">
        <v>315</v>
      </c>
      <c r="E225" s="38">
        <v>0.1899</v>
      </c>
      <c r="F225" s="327">
        <v>21.52</v>
      </c>
      <c r="G225" s="327">
        <f aca="true" t="shared" si="26" ref="G225">E225*F225</f>
        <v>4.086648</v>
      </c>
    </row>
    <row r="226" spans="2:7" ht="12.75">
      <c r="B226" s="392" t="s">
        <v>321</v>
      </c>
      <c r="C226" s="393"/>
      <c r="D226" s="393"/>
      <c r="E226" s="393"/>
      <c r="F226" s="394"/>
      <c r="G226" s="327">
        <f>SUM(G223:G225)</f>
        <v>27.222544</v>
      </c>
    </row>
    <row r="227" spans="2:7" ht="12.75">
      <c r="B227" s="272" t="s">
        <v>844</v>
      </c>
      <c r="C227" s="73" t="s">
        <v>720</v>
      </c>
      <c r="D227" s="292" t="s">
        <v>108</v>
      </c>
      <c r="E227" s="401" t="str">
        <f>ORÇAMENTO!A196</f>
        <v>8.58</v>
      </c>
      <c r="F227" s="401"/>
      <c r="G227" s="401"/>
    </row>
    <row r="228" spans="2:7" ht="12.75">
      <c r="B228" s="119" t="s">
        <v>694</v>
      </c>
      <c r="C228" s="11" t="s">
        <v>720</v>
      </c>
      <c r="D228" s="8" t="s">
        <v>108</v>
      </c>
      <c r="E228" s="38" t="s">
        <v>318</v>
      </c>
      <c r="F228" s="327">
        <v>640.44</v>
      </c>
      <c r="G228" s="327">
        <f>E228*F228</f>
        <v>640.44</v>
      </c>
    </row>
    <row r="229" spans="2:7" ht="26.4">
      <c r="B229" s="8" t="s">
        <v>662</v>
      </c>
      <c r="C229" s="9" t="s">
        <v>352</v>
      </c>
      <c r="D229" s="8" t="s">
        <v>315</v>
      </c>
      <c r="E229" s="38">
        <v>0.1899</v>
      </c>
      <c r="F229" s="327">
        <v>17.04</v>
      </c>
      <c r="G229" s="327">
        <f>E229*F229</f>
        <v>3.235896</v>
      </c>
    </row>
    <row r="230" spans="2:7" ht="12.75">
      <c r="B230" s="8" t="s">
        <v>663</v>
      </c>
      <c r="C230" s="261" t="s">
        <v>351</v>
      </c>
      <c r="D230" s="8" t="s">
        <v>315</v>
      </c>
      <c r="E230" s="38">
        <v>0.1899</v>
      </c>
      <c r="F230" s="327">
        <v>21.52</v>
      </c>
      <c r="G230" s="327">
        <f>E230*F230</f>
        <v>4.086648</v>
      </c>
    </row>
    <row r="231" spans="2:7" ht="12.75">
      <c r="B231" s="392" t="s">
        <v>321</v>
      </c>
      <c r="C231" s="393"/>
      <c r="D231" s="393"/>
      <c r="E231" s="393"/>
      <c r="F231" s="394"/>
      <c r="G231" s="327">
        <f>SUM(G228:G230)</f>
        <v>647.762544</v>
      </c>
    </row>
    <row r="232" spans="2:7" ht="26.4">
      <c r="B232" s="308" t="s">
        <v>845</v>
      </c>
      <c r="C232" s="70" t="s">
        <v>796</v>
      </c>
      <c r="D232" s="308" t="s">
        <v>113</v>
      </c>
      <c r="E232" s="391" t="str">
        <f>ORÇAMENTO!A103</f>
        <v>7.1.18</v>
      </c>
      <c r="F232" s="391"/>
      <c r="G232" s="391"/>
    </row>
    <row r="233" spans="2:7" ht="26.4">
      <c r="B233" s="1">
        <v>6138</v>
      </c>
      <c r="C233" s="23" t="s">
        <v>796</v>
      </c>
      <c r="D233" s="1" t="s">
        <v>113</v>
      </c>
      <c r="E233" s="345" t="s">
        <v>318</v>
      </c>
      <c r="F233" s="16">
        <v>11.21</v>
      </c>
      <c r="G233" s="327">
        <f>E233*F233</f>
        <v>11.21</v>
      </c>
    </row>
    <row r="234" spans="2:7" ht="26.4">
      <c r="B234" s="1">
        <v>88267</v>
      </c>
      <c r="C234" s="23" t="s">
        <v>369</v>
      </c>
      <c r="D234" s="1" t="s">
        <v>315</v>
      </c>
      <c r="E234" s="345">
        <v>0.08</v>
      </c>
      <c r="F234" s="16">
        <v>20.7</v>
      </c>
      <c r="G234" s="327">
        <f>E234*F234</f>
        <v>1.656</v>
      </c>
    </row>
    <row r="235" spans="2:7" ht="26.4">
      <c r="B235" s="1">
        <v>88248</v>
      </c>
      <c r="C235" s="23" t="s">
        <v>370</v>
      </c>
      <c r="D235" s="1" t="s">
        <v>315</v>
      </c>
      <c r="E235" s="345">
        <v>0.2</v>
      </c>
      <c r="F235" s="16">
        <v>16.99</v>
      </c>
      <c r="G235" s="327">
        <f>E235*F235</f>
        <v>3.3979999999999997</v>
      </c>
    </row>
    <row r="236" spans="2:7" ht="12.75">
      <c r="B236" s="392" t="s">
        <v>321</v>
      </c>
      <c r="C236" s="393"/>
      <c r="D236" s="393"/>
      <c r="E236" s="393"/>
      <c r="F236" s="394"/>
      <c r="G236" s="327">
        <f>SUM(G233:G235)</f>
        <v>16.264000000000003</v>
      </c>
    </row>
    <row r="237" spans="2:7" ht="12.75">
      <c r="B237" s="308" t="s">
        <v>859</v>
      </c>
      <c r="C237" s="70" t="s">
        <v>860</v>
      </c>
      <c r="D237" s="308" t="s">
        <v>113</v>
      </c>
      <c r="E237" s="391" t="str">
        <f>ORÇAMENTO!A235</f>
        <v>14.1</v>
      </c>
      <c r="F237" s="391"/>
      <c r="G237" s="391"/>
    </row>
    <row r="238" spans="2:7" ht="26.4">
      <c r="B238" s="1">
        <v>90778</v>
      </c>
      <c r="C238" s="23" t="s">
        <v>861</v>
      </c>
      <c r="D238" s="1" t="s">
        <v>315</v>
      </c>
      <c r="E238" s="297">
        <f>'MEMÓRIA DE CÁLCULO'!F743</f>
        <v>396</v>
      </c>
      <c r="F238" s="16">
        <v>93.3</v>
      </c>
      <c r="G238" s="327">
        <f>E238*F238</f>
        <v>36946.799999999996</v>
      </c>
    </row>
    <row r="239" spans="2:7" ht="26.4">
      <c r="B239" s="1">
        <v>90776</v>
      </c>
      <c r="C239" s="23" t="s">
        <v>862</v>
      </c>
      <c r="D239" s="1" t="s">
        <v>315</v>
      </c>
      <c r="E239" s="297">
        <f>'MEMÓRIA DE CÁLCULO'!F744</f>
        <v>1320</v>
      </c>
      <c r="F239" s="16">
        <v>18.51</v>
      </c>
      <c r="G239" s="327">
        <f>E239*F239</f>
        <v>24433.2</v>
      </c>
    </row>
    <row r="240" spans="2:7" ht="26.4">
      <c r="B240" s="1">
        <v>88326</v>
      </c>
      <c r="C240" s="23" t="s">
        <v>863</v>
      </c>
      <c r="D240" s="1" t="s">
        <v>315</v>
      </c>
      <c r="E240" s="297">
        <f>'MEMÓRIA DE CÁLCULO'!F745</f>
        <v>1320</v>
      </c>
      <c r="F240" s="16">
        <v>20.88</v>
      </c>
      <c r="G240" s="327">
        <f>E240*F240</f>
        <v>27561.6</v>
      </c>
    </row>
    <row r="241" spans="2:7" ht="12.75">
      <c r="B241" s="392" t="s">
        <v>321</v>
      </c>
      <c r="C241" s="393"/>
      <c r="D241" s="393"/>
      <c r="E241" s="393"/>
      <c r="F241" s="394"/>
      <c r="G241" s="327">
        <f>SUM(G238:G240)</f>
        <v>88941.6</v>
      </c>
    </row>
  </sheetData>
  <mergeCells count="76">
    <mergeCell ref="E232:G232"/>
    <mergeCell ref="B236:F236"/>
    <mergeCell ref="E237:G237"/>
    <mergeCell ref="B241:F241"/>
    <mergeCell ref="B221:F221"/>
    <mergeCell ref="E222:G222"/>
    <mergeCell ref="B226:F226"/>
    <mergeCell ref="E227:G227"/>
    <mergeCell ref="B231:F231"/>
    <mergeCell ref="B184:F184"/>
    <mergeCell ref="E185:G185"/>
    <mergeCell ref="B190:F190"/>
    <mergeCell ref="E191:G191"/>
    <mergeCell ref="E217:G217"/>
    <mergeCell ref="B196:F196"/>
    <mergeCell ref="E197:G197"/>
    <mergeCell ref="B201:F201"/>
    <mergeCell ref="E202:G202"/>
    <mergeCell ref="B206:F206"/>
    <mergeCell ref="E207:G207"/>
    <mergeCell ref="B211:F211"/>
    <mergeCell ref="E212:G212"/>
    <mergeCell ref="B216:F216"/>
    <mergeCell ref="E167:G167"/>
    <mergeCell ref="B172:F172"/>
    <mergeCell ref="E173:G173"/>
    <mergeCell ref="B178:F178"/>
    <mergeCell ref="E179:G179"/>
    <mergeCell ref="B158:F158"/>
    <mergeCell ref="E159:G159"/>
    <mergeCell ref="B162:F162"/>
    <mergeCell ref="B131:F131"/>
    <mergeCell ref="E132:G132"/>
    <mergeCell ref="B137:F137"/>
    <mergeCell ref="E163:G163"/>
    <mergeCell ref="B166:F166"/>
    <mergeCell ref="B3:G3"/>
    <mergeCell ref="B4:G4"/>
    <mergeCell ref="B5:G5"/>
    <mergeCell ref="B7:G7"/>
    <mergeCell ref="B8:G8"/>
    <mergeCell ref="B119:F119"/>
    <mergeCell ref="B125:F125"/>
    <mergeCell ref="B142:F142"/>
    <mergeCell ref="B150:F150"/>
    <mergeCell ref="E151:G151"/>
    <mergeCell ref="B154:F154"/>
    <mergeCell ref="E143:G143"/>
    <mergeCell ref="B146:F146"/>
    <mergeCell ref="E155:G155"/>
    <mergeCell ref="E114:G114"/>
    <mergeCell ref="E120:G120"/>
    <mergeCell ref="E138:G138"/>
    <mergeCell ref="E147:G147"/>
    <mergeCell ref="E126:G126"/>
    <mergeCell ref="E24:G24"/>
    <mergeCell ref="B43:F43"/>
    <mergeCell ref="E11:G11"/>
    <mergeCell ref="B23:F23"/>
    <mergeCell ref="E75:G75"/>
    <mergeCell ref="B83:F83"/>
    <mergeCell ref="E67:G67"/>
    <mergeCell ref="B74:F74"/>
    <mergeCell ref="E44:G44"/>
    <mergeCell ref="B51:F51"/>
    <mergeCell ref="E52:G52"/>
    <mergeCell ref="B58:F58"/>
    <mergeCell ref="E59:G59"/>
    <mergeCell ref="E99:G99"/>
    <mergeCell ref="B113:F113"/>
    <mergeCell ref="E94:G94"/>
    <mergeCell ref="B98:F98"/>
    <mergeCell ref="E84:G84"/>
    <mergeCell ref="B88:F88"/>
    <mergeCell ref="E89:G89"/>
    <mergeCell ref="B93:F93"/>
  </mergeCells>
  <printOptions/>
  <pageMargins left="0.511811024" right="0.511811024" top="0.787401575" bottom="0.787401575" header="0.31496062" footer="0.3149606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747"/>
  <sheetViews>
    <sheetView view="pageBreakPreview" zoomScale="60" workbookViewId="0" topLeftCell="A1">
      <selection activeCell="A11" sqref="A11:H11"/>
    </sheetView>
  </sheetViews>
  <sheetFormatPr defaultColWidth="9.33203125" defaultRowHeight="12.75"/>
  <cols>
    <col min="1" max="1" width="18.16015625" style="0" customWidth="1"/>
    <col min="2" max="2" width="10.33203125" style="0" customWidth="1"/>
    <col min="3" max="3" width="44.16015625" style="0" customWidth="1"/>
    <col min="4" max="4" width="11.83203125" style="0" customWidth="1"/>
    <col min="5" max="5" width="11.66015625" style="0" customWidth="1"/>
    <col min="6" max="6" width="12.66015625" style="0" customWidth="1"/>
    <col min="7" max="7" width="14.16015625" style="0" customWidth="1"/>
    <col min="8" max="8" width="17.5" style="0" customWidth="1"/>
    <col min="10" max="10" width="9.16015625" style="0" bestFit="1" customWidth="1"/>
  </cols>
  <sheetData>
    <row r="1" ht="13.8" thickBot="1"/>
    <row r="2" spans="1:8" ht="12.75">
      <c r="A2" s="229"/>
      <c r="B2" s="230"/>
      <c r="C2" s="230"/>
      <c r="D2" s="230"/>
      <c r="E2" s="230"/>
      <c r="F2" s="230"/>
      <c r="G2" s="230"/>
      <c r="H2" s="231"/>
    </row>
    <row r="3" spans="1:8" ht="18">
      <c r="A3" s="232"/>
      <c r="B3" s="233"/>
      <c r="C3" s="233"/>
      <c r="D3" s="224" t="s">
        <v>645</v>
      </c>
      <c r="E3" s="233"/>
      <c r="F3" s="233"/>
      <c r="G3" s="233"/>
      <c r="H3" s="234"/>
    </row>
    <row r="4" spans="1:8" ht="18">
      <c r="A4" s="232"/>
      <c r="B4" s="233"/>
      <c r="C4" s="233"/>
      <c r="D4" s="224" t="s">
        <v>646</v>
      </c>
      <c r="E4" s="233"/>
      <c r="F4" s="233"/>
      <c r="G4" s="233"/>
      <c r="H4" s="234"/>
    </row>
    <row r="5" spans="1:8" ht="18">
      <c r="A5" s="232"/>
      <c r="B5" s="233"/>
      <c r="C5" s="233"/>
      <c r="D5" s="224" t="s">
        <v>647</v>
      </c>
      <c r="E5" s="233"/>
      <c r="F5" s="233"/>
      <c r="G5" s="233"/>
      <c r="H5" s="234"/>
    </row>
    <row r="6" spans="1:8" ht="12.75">
      <c r="A6" s="232"/>
      <c r="B6" s="233"/>
      <c r="C6" s="233"/>
      <c r="D6" s="233"/>
      <c r="E6" s="233"/>
      <c r="F6" s="233"/>
      <c r="G6" s="233"/>
      <c r="H6" s="234"/>
    </row>
    <row r="7" spans="1:8" ht="15">
      <c r="A7" s="131" t="s">
        <v>590</v>
      </c>
      <c r="B7" s="132"/>
      <c r="C7" s="133"/>
      <c r="D7" s="134"/>
      <c r="E7" s="135"/>
      <c r="F7" s="135"/>
      <c r="G7" s="136"/>
      <c r="H7" s="137"/>
    </row>
    <row r="8" spans="1:8" ht="15">
      <c r="A8" s="389" t="s">
        <v>644</v>
      </c>
      <c r="B8" s="390"/>
      <c r="C8" s="390"/>
      <c r="D8" s="390"/>
      <c r="E8" s="390"/>
      <c r="F8" s="390"/>
      <c r="G8" s="390"/>
      <c r="H8" s="138"/>
    </row>
    <row r="9" spans="1:8" ht="15">
      <c r="A9" s="131" t="s">
        <v>685</v>
      </c>
      <c r="B9" s="132"/>
      <c r="C9" s="133"/>
      <c r="D9" s="134"/>
      <c r="E9" s="139"/>
      <c r="F9" s="139"/>
      <c r="G9" s="139"/>
      <c r="H9" s="140" t="s">
        <v>731</v>
      </c>
    </row>
    <row r="10" spans="1:8" ht="15.6" thickBot="1">
      <c r="A10" s="246" t="s">
        <v>869</v>
      </c>
      <c r="B10" s="132"/>
      <c r="C10" s="133"/>
      <c r="D10" s="134"/>
      <c r="E10" s="247"/>
      <c r="F10" s="139" t="s">
        <v>643</v>
      </c>
      <c r="G10" s="248"/>
      <c r="H10" s="249"/>
    </row>
    <row r="11" spans="1:8" ht="23.4" thickBot="1">
      <c r="A11" s="466" t="s">
        <v>150</v>
      </c>
      <c r="B11" s="467"/>
      <c r="C11" s="467"/>
      <c r="D11" s="467"/>
      <c r="E11" s="467"/>
      <c r="F11" s="467"/>
      <c r="G11" s="467"/>
      <c r="H11" s="468"/>
    </row>
    <row r="12" spans="1:8" ht="12.75">
      <c r="A12" s="251" t="s">
        <v>11</v>
      </c>
      <c r="B12" s="250" t="s">
        <v>12</v>
      </c>
      <c r="C12" s="250" t="s">
        <v>14</v>
      </c>
      <c r="D12" s="250" t="s">
        <v>15</v>
      </c>
      <c r="E12" s="250" t="s">
        <v>16</v>
      </c>
      <c r="F12" s="450" t="s">
        <v>150</v>
      </c>
      <c r="G12" s="451"/>
      <c r="H12" s="452"/>
    </row>
    <row r="13" spans="1:8" ht="12.75">
      <c r="A13" s="252" t="str">
        <f>ORÇAMENTO!A12</f>
        <v>1.0</v>
      </c>
      <c r="B13" s="3"/>
      <c r="C13" s="439" t="str">
        <f>ORÇAMENTO!D12</f>
        <v>SERVIÇOS PRELIMINARES</v>
      </c>
      <c r="D13" s="440"/>
      <c r="E13" s="440"/>
      <c r="F13" s="440"/>
      <c r="G13" s="440"/>
      <c r="H13" s="441"/>
    </row>
    <row r="14" spans="1:8" ht="12.75">
      <c r="A14" s="150" t="str">
        <f>ORÇAMENTO!A13</f>
        <v>1.1</v>
      </c>
      <c r="B14" s="6">
        <f>ORÇAMENTO!C13</f>
        <v>10004</v>
      </c>
      <c r="C14" s="7" t="str">
        <f>ORÇAMENTO!D13</f>
        <v>PLACA DA OBRA EM CHAPA GALVANIZADA</v>
      </c>
      <c r="D14" s="128" t="s">
        <v>23</v>
      </c>
      <c r="E14" s="12">
        <v>6</v>
      </c>
      <c r="F14" s="427" t="s">
        <v>151</v>
      </c>
      <c r="G14" s="428"/>
      <c r="H14" s="429"/>
    </row>
    <row r="15" spans="1:8" ht="26.4">
      <c r="A15" s="150" t="str">
        <f>ORÇAMENTO!A14</f>
        <v>1.2</v>
      </c>
      <c r="B15" s="6" t="str">
        <f>ORÇAMENTO!C14</f>
        <v>98524</v>
      </c>
      <c r="C15" s="7" t="str">
        <f>ORÇAMENTO!D14</f>
        <v>LIMPEZA MANUAL DE VEGETAÇÃO EM TERRENO COM ENXADA.AF_05/2018</v>
      </c>
      <c r="D15" s="8" t="s">
        <v>23</v>
      </c>
      <c r="E15" s="12">
        <v>1604.28</v>
      </c>
      <c r="F15" s="427" t="s">
        <v>152</v>
      </c>
      <c r="G15" s="428"/>
      <c r="H15" s="429"/>
    </row>
    <row r="16" spans="1:8" ht="26.4">
      <c r="A16" s="150" t="str">
        <f>ORÇAMENTO!A15</f>
        <v>1.3</v>
      </c>
      <c r="B16" s="6" t="str">
        <f>ORÇAMENTO!C15</f>
        <v>98458</v>
      </c>
      <c r="C16" s="7" t="str">
        <f>ORÇAMENTO!D15</f>
        <v>TAPUME COM COMPENSADO DE MADEIRA. AF_05/2018</v>
      </c>
      <c r="D16" s="8" t="s">
        <v>23</v>
      </c>
      <c r="E16" s="12">
        <v>328.88</v>
      </c>
      <c r="F16" s="436" t="s">
        <v>153</v>
      </c>
      <c r="G16" s="437"/>
      <c r="H16" s="438"/>
    </row>
    <row r="17" spans="1:8" ht="52.8">
      <c r="A17" s="150" t="str">
        <f>ORÇAMENTO!A16</f>
        <v>1.4</v>
      </c>
      <c r="B17" s="6" t="str">
        <f>ORÇAMENTO!C16</f>
        <v>93207</v>
      </c>
      <c r="C17" s="7" t="str">
        <f>ORÇAMENTO!D16</f>
        <v>EXECUÇÃO DE ESCRITÓRIO EM CANTEIRO DE OBRA EM CHAPA DE MADEIRA COMPENSADA, NÃO INCLUSO MOBILIÁRIO E EQUIPAMENTOS. AF_02/2016</v>
      </c>
      <c r="D17" s="10" t="s">
        <v>23</v>
      </c>
      <c r="E17" s="12">
        <v>20</v>
      </c>
      <c r="F17" s="427" t="s">
        <v>154</v>
      </c>
      <c r="G17" s="428"/>
      <c r="H17" s="429"/>
    </row>
    <row r="18" spans="1:8" ht="26.4">
      <c r="A18" s="150" t="str">
        <f>ORÇAMENTO!A17</f>
        <v>1.5</v>
      </c>
      <c r="B18" s="6" t="str">
        <f>ORÇAMENTO!C17</f>
        <v>COMP.01</v>
      </c>
      <c r="C18" s="7" t="str">
        <f>ORÇAMENTO!D17</f>
        <v xml:space="preserve"> INSTALACAO PROVISORIA AGUA-RESERVAT.C/REDE ALIMENT</v>
      </c>
      <c r="D18" s="166" t="s">
        <v>15</v>
      </c>
      <c r="E18" s="14">
        <v>1</v>
      </c>
      <c r="F18" s="427" t="s">
        <v>155</v>
      </c>
      <c r="G18" s="428"/>
      <c r="H18" s="429"/>
    </row>
    <row r="19" spans="1:8" ht="52.8">
      <c r="A19" s="150" t="str">
        <f>ORÇAMENTO!A18</f>
        <v>1.6</v>
      </c>
      <c r="B19" s="6" t="str">
        <f>ORÇAMENTO!C18</f>
        <v>99059</v>
      </c>
      <c r="C19" s="7" t="str">
        <f>ORÇAMENTO!D18</f>
        <v>LOCACAO CONVENCIONAL DE OBRA, UTILIZANDO GABARITO DE TÁBUAS CORRIDAS PONTALETADAS A CADA 2,00M -  2 UTILIZAÇÕES. AF_10/2018</v>
      </c>
      <c r="D19" s="8" t="s">
        <v>31</v>
      </c>
      <c r="E19" s="12">
        <v>164.44</v>
      </c>
      <c r="F19" s="427" t="s">
        <v>677</v>
      </c>
      <c r="G19" s="428"/>
      <c r="H19" s="429"/>
    </row>
    <row r="20" spans="1:8" ht="26.4">
      <c r="A20" s="150" t="str">
        <f>ORÇAMENTO!A19</f>
        <v>1.7</v>
      </c>
      <c r="B20" s="6" t="str">
        <f>ORÇAMENTO!C19</f>
        <v>COMP.02</v>
      </c>
      <c r="C20" s="7" t="str">
        <f>ORÇAMENTO!D19</f>
        <v>ENTRADA PROVISORIA DE ENERGIA ELETRICA AEREA TRIFASICA 40A EM POSTE MADEIRA</v>
      </c>
      <c r="D20" s="166" t="s">
        <v>15</v>
      </c>
      <c r="E20" s="12">
        <v>1</v>
      </c>
      <c r="F20" s="427" t="s">
        <v>155</v>
      </c>
      <c r="G20" s="428"/>
      <c r="H20" s="429"/>
    </row>
    <row r="21" spans="1:8" ht="22.8" customHeight="1">
      <c r="A21" s="150" t="str">
        <f>ORÇAMENTO!A20</f>
        <v>1.8</v>
      </c>
      <c r="B21" s="6">
        <f>ORÇAMENTO!C20</f>
        <v>1</v>
      </c>
      <c r="C21" s="7" t="str">
        <f>ORÇAMENTO!D20</f>
        <v>LICENÇAS E TAXAS DA OBRA (ACIMA DE 500 M²)</v>
      </c>
      <c r="D21" s="312" t="s">
        <v>15</v>
      </c>
      <c r="E21" s="325">
        <v>1</v>
      </c>
      <c r="F21" s="427" t="s">
        <v>155</v>
      </c>
      <c r="G21" s="428"/>
      <c r="H21" s="429"/>
    </row>
    <row r="22" spans="1:8" ht="12.75">
      <c r="A22" s="150" t="str">
        <f>ORÇAMENTO!A22</f>
        <v>2.0</v>
      </c>
      <c r="B22" s="3"/>
      <c r="C22" s="439" t="str">
        <f>ORÇAMENTO!D22</f>
        <v>INFRA ESTRUTURA</v>
      </c>
      <c r="D22" s="440"/>
      <c r="E22" s="440"/>
      <c r="F22" s="440"/>
      <c r="G22" s="440"/>
      <c r="H22" s="441"/>
    </row>
    <row r="23" spans="1:8" ht="39.6">
      <c r="A23" s="150" t="str">
        <f>ORÇAMENTO!A23</f>
        <v>2.1</v>
      </c>
      <c r="B23" s="8" t="str">
        <f>ORÇAMENTO!C23</f>
        <v>96523</v>
      </c>
      <c r="C23" s="9" t="str">
        <f>ORÇAMENTO!D23</f>
        <v>ESCAVAÇÃO MANUAL PARA BLOCO DE COROAMENTO OU SAPATA, COM PREVISÃO DE FÔRMA. AF_06/2017</v>
      </c>
      <c r="D23" s="8" t="s">
        <v>44</v>
      </c>
      <c r="E23" s="12">
        <f>F34</f>
        <v>13.89</v>
      </c>
      <c r="F23" s="427" t="s">
        <v>178</v>
      </c>
      <c r="G23" s="428"/>
      <c r="H23" s="429"/>
    </row>
    <row r="24" spans="1:8" ht="12.75">
      <c r="A24" s="150" t="s">
        <v>156</v>
      </c>
      <c r="B24" s="8" t="s">
        <v>157</v>
      </c>
      <c r="C24" s="10" t="s">
        <v>158</v>
      </c>
      <c r="D24" s="8" t="s">
        <v>159</v>
      </c>
      <c r="E24" s="14" t="s">
        <v>160</v>
      </c>
      <c r="F24" s="24" t="s">
        <v>161</v>
      </c>
      <c r="G24" s="160"/>
      <c r="H24" s="245"/>
    </row>
    <row r="25" spans="1:8" ht="12.75">
      <c r="A25" s="150" t="s">
        <v>162</v>
      </c>
      <c r="B25" s="25">
        <v>0.56</v>
      </c>
      <c r="C25" s="27">
        <v>0.56</v>
      </c>
      <c r="D25" s="25">
        <v>0.6</v>
      </c>
      <c r="E25" s="12">
        <v>6</v>
      </c>
      <c r="F25" s="26">
        <f>ROUND(B25*C25*D25*E25,2)</f>
        <v>1.13</v>
      </c>
      <c r="G25" s="160"/>
      <c r="H25" s="245"/>
    </row>
    <row r="26" spans="1:8" ht="12.75">
      <c r="A26" s="150" t="s">
        <v>162</v>
      </c>
      <c r="B26" s="25">
        <v>0.5</v>
      </c>
      <c r="C26" s="27">
        <v>0.5</v>
      </c>
      <c r="D26" s="25">
        <v>0.5</v>
      </c>
      <c r="E26" s="12">
        <v>38</v>
      </c>
      <c r="F26" s="26">
        <f>ROUND(B26*C26*D26*E26,2)</f>
        <v>4.75</v>
      </c>
      <c r="G26" s="266"/>
      <c r="H26" s="267"/>
    </row>
    <row r="27" spans="1:8" ht="12.75">
      <c r="A27" s="150" t="s">
        <v>163</v>
      </c>
      <c r="B27" s="25">
        <v>1.25</v>
      </c>
      <c r="C27" s="27">
        <v>1.45</v>
      </c>
      <c r="D27" s="25">
        <v>0.35</v>
      </c>
      <c r="E27" s="12">
        <v>1</v>
      </c>
      <c r="F27" s="26">
        <f>ROUND(B27*C27*D27*E27,2)</f>
        <v>0.63</v>
      </c>
      <c r="G27" s="160"/>
      <c r="H27" s="245"/>
    </row>
    <row r="28" spans="1:8" ht="12.75">
      <c r="A28" s="150" t="s">
        <v>163</v>
      </c>
      <c r="B28" s="25">
        <v>1.4</v>
      </c>
      <c r="C28" s="27">
        <v>1.6</v>
      </c>
      <c r="D28" s="306">
        <v>0.4</v>
      </c>
      <c r="E28" s="319">
        <v>4</v>
      </c>
      <c r="F28" s="26">
        <f aca="true" t="shared" si="0" ref="F28:F33">ROUND(B28*C28*D28*E28,2)</f>
        <v>3.58</v>
      </c>
      <c r="G28" s="301"/>
      <c r="H28" s="302"/>
    </row>
    <row r="29" spans="1:8" ht="12.75">
      <c r="A29" s="150" t="s">
        <v>163</v>
      </c>
      <c r="B29" s="25">
        <v>1</v>
      </c>
      <c r="C29" s="27">
        <v>1.3</v>
      </c>
      <c r="D29" s="306">
        <v>0.35</v>
      </c>
      <c r="E29" s="319">
        <v>1</v>
      </c>
      <c r="F29" s="26">
        <f t="shared" si="0"/>
        <v>0.46</v>
      </c>
      <c r="G29" s="301"/>
      <c r="H29" s="302"/>
    </row>
    <row r="30" spans="1:8" ht="12.75">
      <c r="A30" s="150" t="s">
        <v>163</v>
      </c>
      <c r="B30" s="25">
        <v>1.15</v>
      </c>
      <c r="C30" s="27">
        <v>1.4</v>
      </c>
      <c r="D30" s="306">
        <v>0.35</v>
      </c>
      <c r="E30" s="319">
        <v>1</v>
      </c>
      <c r="F30" s="26">
        <f>ROUND(B30*C30*D30*E30,2)</f>
        <v>0.56</v>
      </c>
      <c r="G30" s="301"/>
      <c r="H30" s="302"/>
    </row>
    <row r="31" spans="1:8" ht="12.75">
      <c r="A31" s="150" t="s">
        <v>163</v>
      </c>
      <c r="B31" s="25">
        <v>1.05</v>
      </c>
      <c r="C31" s="27">
        <v>1.3</v>
      </c>
      <c r="D31" s="306">
        <v>0.35</v>
      </c>
      <c r="E31" s="319">
        <v>2</v>
      </c>
      <c r="F31" s="26">
        <f t="shared" si="0"/>
        <v>0.96</v>
      </c>
      <c r="G31" s="301"/>
      <c r="H31" s="302"/>
    </row>
    <row r="32" spans="1:8" ht="12.75">
      <c r="A32" s="150" t="s">
        <v>163</v>
      </c>
      <c r="B32" s="25">
        <v>1.3</v>
      </c>
      <c r="C32" s="27">
        <v>1.5</v>
      </c>
      <c r="D32" s="306">
        <v>0.4</v>
      </c>
      <c r="E32" s="319">
        <v>1</v>
      </c>
      <c r="F32" s="26">
        <f t="shared" si="0"/>
        <v>0.78</v>
      </c>
      <c r="G32" s="301"/>
      <c r="H32" s="302"/>
    </row>
    <row r="33" spans="1:8" ht="12.75">
      <c r="A33" s="150" t="s">
        <v>163</v>
      </c>
      <c r="B33" s="25">
        <v>1.1</v>
      </c>
      <c r="C33" s="27">
        <v>1.35</v>
      </c>
      <c r="D33" s="306">
        <v>0.35</v>
      </c>
      <c r="E33" s="319">
        <v>2</v>
      </c>
      <c r="F33" s="26">
        <f t="shared" si="0"/>
        <v>1.04</v>
      </c>
      <c r="G33" s="301"/>
      <c r="H33" s="302"/>
    </row>
    <row r="34" spans="1:8" ht="12.75">
      <c r="A34" s="150"/>
      <c r="B34" s="8"/>
      <c r="C34" s="9"/>
      <c r="D34" s="442" t="s">
        <v>164</v>
      </c>
      <c r="E34" s="443"/>
      <c r="F34" s="28">
        <f>SUM(F25:F33)</f>
        <v>13.89</v>
      </c>
      <c r="G34" s="160"/>
      <c r="H34" s="245"/>
    </row>
    <row r="35" spans="1:8" ht="12.75">
      <c r="A35" s="150"/>
      <c r="B35" s="8"/>
      <c r="C35" s="9"/>
      <c r="D35" s="8"/>
      <c r="E35" s="12"/>
      <c r="F35" s="24"/>
      <c r="G35" s="160"/>
      <c r="H35" s="245"/>
    </row>
    <row r="36" spans="1:8" ht="39.6">
      <c r="A36" s="150" t="str">
        <f>ORÇAMENTO!A24</f>
        <v>2.2</v>
      </c>
      <c r="B36" s="8" t="str">
        <f>ORÇAMENTO!C24</f>
        <v>96527</v>
      </c>
      <c r="C36" s="9" t="str">
        <f>ORÇAMENTO!D24</f>
        <v>ESCAVAÇÃO MANUAL DE VALA PARA VIGA BALDRAME, COM PREVISÃO DE FÔRMA. AF_06/2017</v>
      </c>
      <c r="D36" s="8" t="s">
        <v>44</v>
      </c>
      <c r="E36" s="12">
        <f>F42</f>
        <v>31.11</v>
      </c>
      <c r="F36" s="427" t="s">
        <v>178</v>
      </c>
      <c r="G36" s="428"/>
      <c r="H36" s="429"/>
    </row>
    <row r="37" spans="1:8" ht="26.4">
      <c r="A37" s="150" t="s">
        <v>156</v>
      </c>
      <c r="B37" s="8" t="s">
        <v>157</v>
      </c>
      <c r="C37" s="10" t="s">
        <v>158</v>
      </c>
      <c r="D37" s="10" t="s">
        <v>734</v>
      </c>
      <c r="E37" s="14" t="s">
        <v>160</v>
      </c>
      <c r="F37" s="24" t="s">
        <v>161</v>
      </c>
      <c r="G37" s="160"/>
      <c r="H37" s="245"/>
    </row>
    <row r="38" spans="1:8" ht="26.4">
      <c r="A38" s="254" t="s">
        <v>735</v>
      </c>
      <c r="B38" s="8">
        <f>31.96+2.25+2.25+31.97+16.13+25.62+3.3+3.35+12</f>
        <v>128.82999999999998</v>
      </c>
      <c r="C38" s="10">
        <v>0.15</v>
      </c>
      <c r="D38" s="25">
        <v>0.5</v>
      </c>
      <c r="E38" s="12">
        <v>1</v>
      </c>
      <c r="F38" s="26">
        <f>ROUND(B38*C38*D38*E38,2)</f>
        <v>9.66</v>
      </c>
      <c r="G38" s="160"/>
      <c r="H38" s="245"/>
    </row>
    <row r="39" spans="1:8" ht="52.8">
      <c r="A39" s="254" t="s">
        <v>736</v>
      </c>
      <c r="B39" s="8">
        <f>2.5+2.09+2.36+2.27+2.36+2.09+2.36+9.27+6.52+14.19+6.35+3.48+3.08+6.34</f>
        <v>65.25999999999999</v>
      </c>
      <c r="C39" s="10">
        <v>0.15</v>
      </c>
      <c r="D39" s="25">
        <v>0.4</v>
      </c>
      <c r="E39" s="12">
        <v>1</v>
      </c>
      <c r="F39" s="26">
        <f aca="true" t="shared" si="1" ref="F39:F41">ROUND(B39*C39*D39*E39,2)</f>
        <v>3.92</v>
      </c>
      <c r="G39" s="160"/>
      <c r="H39" s="245"/>
    </row>
    <row r="40" spans="1:8" ht="12.75">
      <c r="A40" s="150" t="s">
        <v>737</v>
      </c>
      <c r="B40" s="25">
        <f>33.3+33.45+28.76+24.82+24.82+24.82</f>
        <v>169.97</v>
      </c>
      <c r="C40" s="10">
        <v>0.2</v>
      </c>
      <c r="D40" s="25">
        <v>0.5</v>
      </c>
      <c r="E40" s="12">
        <v>1</v>
      </c>
      <c r="F40" s="26">
        <f t="shared" si="1"/>
        <v>17</v>
      </c>
      <c r="G40" s="160"/>
      <c r="H40" s="245"/>
    </row>
    <row r="41" spans="1:8" ht="12.75">
      <c r="A41" s="150" t="s">
        <v>738</v>
      </c>
      <c r="B41" s="25">
        <f>3.3+4.54</f>
        <v>7.84</v>
      </c>
      <c r="C41" s="10">
        <v>0.15</v>
      </c>
      <c r="D41" s="25">
        <v>0.45</v>
      </c>
      <c r="E41" s="12">
        <v>1</v>
      </c>
      <c r="F41" s="26">
        <f t="shared" si="1"/>
        <v>0.53</v>
      </c>
      <c r="G41" s="160"/>
      <c r="H41" s="245"/>
    </row>
    <row r="42" spans="1:8" ht="12.75">
      <c r="A42" s="150"/>
      <c r="B42" s="8"/>
      <c r="C42" s="9"/>
      <c r="D42" s="442" t="s">
        <v>164</v>
      </c>
      <c r="E42" s="443"/>
      <c r="F42" s="28">
        <f>SUM(F38:F41)</f>
        <v>31.11</v>
      </c>
      <c r="G42" s="160"/>
      <c r="H42" s="245"/>
    </row>
    <row r="43" spans="1:8" ht="12.75">
      <c r="A43" s="150"/>
      <c r="B43" s="8"/>
      <c r="C43" s="9"/>
      <c r="D43" s="8"/>
      <c r="E43" s="12"/>
      <c r="F43" s="159"/>
      <c r="G43" s="160"/>
      <c r="H43" s="245"/>
    </row>
    <row r="44" spans="1:8" ht="26.4">
      <c r="A44" s="150" t="str">
        <f>ORÇAMENTO!A25</f>
        <v>2.3</v>
      </c>
      <c r="B44" s="8" t="str">
        <f>ORÇAMENTO!C25</f>
        <v>96995</v>
      </c>
      <c r="C44" s="9" t="str">
        <f>ORÇAMENTO!D25</f>
        <v>REATERRO MANUAL APILOADO COM SOQUETE. AF_10/2017</v>
      </c>
      <c r="D44" s="8" t="s">
        <v>44</v>
      </c>
      <c r="E44" s="12">
        <v>15.04</v>
      </c>
      <c r="F44" s="427" t="s">
        <v>722</v>
      </c>
      <c r="G44" s="428"/>
      <c r="H44" s="429"/>
    </row>
    <row r="45" spans="1:8" ht="39.6">
      <c r="A45" s="150" t="str">
        <f>ORÇAMENTO!A26</f>
        <v>2.4</v>
      </c>
      <c r="B45" s="8" t="str">
        <f>ORÇAMENTO!C26</f>
        <v>96619</v>
      </c>
      <c r="C45" s="9" t="str">
        <f>ORÇAMENTO!D26</f>
        <v>LASTRO DE CONCRETO MAGRO, APLICADO EM BLOCOS DE COROAMENTO OU SAPATAS, ESPESSURA DE 5 CM. AF_08/2017</v>
      </c>
      <c r="D45" s="8" t="s">
        <v>23</v>
      </c>
      <c r="E45" s="12">
        <f>E56</f>
        <v>32.71</v>
      </c>
      <c r="F45" s="427" t="s">
        <v>178</v>
      </c>
      <c r="G45" s="428"/>
      <c r="H45" s="429"/>
    </row>
    <row r="46" spans="1:8" ht="12.75">
      <c r="A46" s="150" t="s">
        <v>156</v>
      </c>
      <c r="B46" s="8" t="s">
        <v>157</v>
      </c>
      <c r="C46" s="10" t="s">
        <v>158</v>
      </c>
      <c r="D46" s="14" t="s">
        <v>160</v>
      </c>
      <c r="E46" s="24" t="s">
        <v>161</v>
      </c>
      <c r="F46" s="427"/>
      <c r="G46" s="428"/>
      <c r="H46" s="429"/>
    </row>
    <row r="47" spans="1:8" ht="12.75">
      <c r="A47" s="150" t="s">
        <v>162</v>
      </c>
      <c r="B47" s="25">
        <f>B25</f>
        <v>0.56</v>
      </c>
      <c r="C47" s="27">
        <f>C25</f>
        <v>0.56</v>
      </c>
      <c r="D47" s="12">
        <f>E25</f>
        <v>6</v>
      </c>
      <c r="E47" s="26">
        <f>ROUND(B47*C47*D47,2)</f>
        <v>1.88</v>
      </c>
      <c r="F47" s="430"/>
      <c r="G47" s="431"/>
      <c r="H47" s="432"/>
    </row>
    <row r="48" spans="1:8" ht="12.75">
      <c r="A48" s="150" t="s">
        <v>162</v>
      </c>
      <c r="B48" s="25">
        <f aca="true" t="shared" si="2" ref="B48:C55">B26</f>
        <v>0.5</v>
      </c>
      <c r="C48" s="27">
        <f t="shared" si="2"/>
        <v>0.5</v>
      </c>
      <c r="D48" s="12">
        <f aca="true" t="shared" si="3" ref="D48:D55">E26</f>
        <v>38</v>
      </c>
      <c r="E48" s="26">
        <f aca="true" t="shared" si="4" ref="E48:E55">ROUND(B48*C48*D48,2)</f>
        <v>9.5</v>
      </c>
      <c r="F48" s="268"/>
      <c r="G48" s="269"/>
      <c r="H48" s="270"/>
    </row>
    <row r="49" spans="1:8" ht="12.75">
      <c r="A49" s="150" t="s">
        <v>163</v>
      </c>
      <c r="B49" s="25">
        <f t="shared" si="2"/>
        <v>1.25</v>
      </c>
      <c r="C49" s="27">
        <f t="shared" si="2"/>
        <v>1.45</v>
      </c>
      <c r="D49" s="12">
        <f t="shared" si="3"/>
        <v>1</v>
      </c>
      <c r="E49" s="26">
        <f t="shared" si="4"/>
        <v>1.81</v>
      </c>
      <c r="F49" s="430"/>
      <c r="G49" s="431"/>
      <c r="H49" s="432"/>
    </row>
    <row r="50" spans="1:8" ht="12.75">
      <c r="A50" s="150" t="s">
        <v>163</v>
      </c>
      <c r="B50" s="25">
        <f t="shared" si="2"/>
        <v>1.4</v>
      </c>
      <c r="C50" s="27">
        <f t="shared" si="2"/>
        <v>1.6</v>
      </c>
      <c r="D50" s="12">
        <f t="shared" si="3"/>
        <v>4</v>
      </c>
      <c r="E50" s="26">
        <f t="shared" si="4"/>
        <v>8.96</v>
      </c>
      <c r="F50" s="303"/>
      <c r="G50" s="304"/>
      <c r="H50" s="305"/>
    </row>
    <row r="51" spans="1:8" ht="12.75">
      <c r="A51" s="150" t="s">
        <v>163</v>
      </c>
      <c r="B51" s="25">
        <f t="shared" si="2"/>
        <v>1</v>
      </c>
      <c r="C51" s="27">
        <f t="shared" si="2"/>
        <v>1.3</v>
      </c>
      <c r="D51" s="12">
        <f t="shared" si="3"/>
        <v>1</v>
      </c>
      <c r="E51" s="26">
        <f t="shared" si="4"/>
        <v>1.3</v>
      </c>
      <c r="F51" s="303"/>
      <c r="G51" s="304"/>
      <c r="H51" s="305"/>
    </row>
    <row r="52" spans="1:8" ht="12.75">
      <c r="A52" s="150" t="s">
        <v>163</v>
      </c>
      <c r="B52" s="25">
        <f t="shared" si="2"/>
        <v>1.15</v>
      </c>
      <c r="C52" s="27">
        <f t="shared" si="2"/>
        <v>1.4</v>
      </c>
      <c r="D52" s="12">
        <f t="shared" si="3"/>
        <v>1</v>
      </c>
      <c r="E52" s="26">
        <f t="shared" si="4"/>
        <v>1.61</v>
      </c>
      <c r="F52" s="303"/>
      <c r="G52" s="304"/>
      <c r="H52" s="305"/>
    </row>
    <row r="53" spans="1:8" ht="12.75">
      <c r="A53" s="150" t="s">
        <v>163</v>
      </c>
      <c r="B53" s="25">
        <f t="shared" si="2"/>
        <v>1.05</v>
      </c>
      <c r="C53" s="27">
        <f t="shared" si="2"/>
        <v>1.3</v>
      </c>
      <c r="D53" s="12">
        <f t="shared" si="3"/>
        <v>2</v>
      </c>
      <c r="E53" s="26">
        <f t="shared" si="4"/>
        <v>2.73</v>
      </c>
      <c r="F53" s="303"/>
      <c r="G53" s="304"/>
      <c r="H53" s="305"/>
    </row>
    <row r="54" spans="1:8" ht="12.75">
      <c r="A54" s="150" t="s">
        <v>163</v>
      </c>
      <c r="B54" s="25">
        <f t="shared" si="2"/>
        <v>1.3</v>
      </c>
      <c r="C54" s="27">
        <f t="shared" si="2"/>
        <v>1.5</v>
      </c>
      <c r="D54" s="12">
        <f t="shared" si="3"/>
        <v>1</v>
      </c>
      <c r="E54" s="26">
        <f t="shared" si="4"/>
        <v>1.95</v>
      </c>
      <c r="F54" s="303"/>
      <c r="G54" s="304"/>
      <c r="H54" s="305"/>
    </row>
    <row r="55" spans="1:8" ht="12.75">
      <c r="A55" s="150" t="s">
        <v>163</v>
      </c>
      <c r="B55" s="25">
        <f t="shared" si="2"/>
        <v>1.1</v>
      </c>
      <c r="C55" s="27">
        <f t="shared" si="2"/>
        <v>1.35</v>
      </c>
      <c r="D55" s="12">
        <f t="shared" si="3"/>
        <v>2</v>
      </c>
      <c r="E55" s="26">
        <f t="shared" si="4"/>
        <v>2.97</v>
      </c>
      <c r="F55" s="303"/>
      <c r="G55" s="304"/>
      <c r="H55" s="305"/>
    </row>
    <row r="56" spans="1:8" ht="12.75">
      <c r="A56" s="150"/>
      <c r="B56" s="8"/>
      <c r="C56" s="164" t="s">
        <v>164</v>
      </c>
      <c r="D56" s="165"/>
      <c r="E56" s="28">
        <f>SUM(E47:E55)</f>
        <v>32.71</v>
      </c>
      <c r="F56" s="444"/>
      <c r="G56" s="445"/>
      <c r="H56" s="446"/>
    </row>
    <row r="57" spans="1:8" ht="12.75">
      <c r="A57" s="150"/>
      <c r="B57" s="8"/>
      <c r="C57" s="9"/>
      <c r="D57" s="8"/>
      <c r="E57" s="12"/>
      <c r="F57" s="159"/>
      <c r="G57" s="160"/>
      <c r="H57" s="245"/>
    </row>
    <row r="58" spans="1:8" ht="52.8">
      <c r="A58" s="150" t="str">
        <f>ORÇAMENTO!A27</f>
        <v>2.5</v>
      </c>
      <c r="B58" s="8" t="str">
        <f>ORÇAMENTO!C27</f>
        <v>96534</v>
      </c>
      <c r="C58" s="9" t="str">
        <f>ORÇAMENTO!D27</f>
        <v>FABRICAÇÃO, MONTAGEM E DESMONTAGEM DE FÔRMA PARA BLOCO DE COROAMENTO, EM MADEIRA SERRADA, E=25 MM, 4 UTILIZAÇÕES. AF_06/2017</v>
      </c>
      <c r="D58" s="8" t="s">
        <v>23</v>
      </c>
      <c r="E58" s="12">
        <f>F62</f>
        <v>168.27999999999997</v>
      </c>
      <c r="F58" s="427"/>
      <c r="G58" s="428"/>
      <c r="H58" s="429"/>
    </row>
    <row r="59" spans="1:8" ht="12.75">
      <c r="A59" s="150" t="s">
        <v>156</v>
      </c>
      <c r="B59" s="8" t="s">
        <v>157</v>
      </c>
      <c r="C59" s="10" t="s">
        <v>159</v>
      </c>
      <c r="D59" s="8" t="s">
        <v>165</v>
      </c>
      <c r="E59" s="12" t="s">
        <v>160</v>
      </c>
      <c r="F59" s="24" t="s">
        <v>161</v>
      </c>
      <c r="G59" s="266"/>
      <c r="H59" s="267"/>
    </row>
    <row r="60" spans="1:8" ht="12.75">
      <c r="A60" s="150" t="s">
        <v>739</v>
      </c>
      <c r="B60" s="25"/>
      <c r="C60" s="27"/>
      <c r="D60" s="25"/>
      <c r="E60" s="12"/>
      <c r="F60" s="239">
        <v>31.58</v>
      </c>
      <c r="G60" s="266"/>
      <c r="H60" s="267"/>
    </row>
    <row r="61" spans="1:8" ht="12.75">
      <c r="A61" s="150" t="s">
        <v>740</v>
      </c>
      <c r="B61" s="25"/>
      <c r="C61" s="27"/>
      <c r="D61" s="25"/>
      <c r="E61" s="12"/>
      <c r="F61" s="239">
        <v>136.7</v>
      </c>
      <c r="G61" s="266"/>
      <c r="H61" s="267"/>
    </row>
    <row r="62" spans="1:8" ht="12.75">
      <c r="A62" s="150"/>
      <c r="B62" s="25"/>
      <c r="C62" s="27"/>
      <c r="D62" s="447" t="s">
        <v>164</v>
      </c>
      <c r="E62" s="449"/>
      <c r="F62" s="276">
        <f>SUM(F60:F61)</f>
        <v>168.27999999999997</v>
      </c>
      <c r="G62" s="266"/>
      <c r="H62" s="267"/>
    </row>
    <row r="63" spans="1:8" ht="12.75">
      <c r="A63" s="150"/>
      <c r="B63" s="25"/>
      <c r="C63" s="27"/>
      <c r="D63" s="25"/>
      <c r="E63" s="12"/>
      <c r="F63" s="24"/>
      <c r="G63" s="266"/>
      <c r="H63" s="267"/>
    </row>
    <row r="64" spans="1:8" ht="39.6">
      <c r="A64" s="150" t="str">
        <f>ORÇAMENTO!A28</f>
        <v>2.6</v>
      </c>
      <c r="B64" s="8" t="str">
        <f>ORÇAMENTO!C28</f>
        <v>96536</v>
      </c>
      <c r="C64" s="9" t="str">
        <f>ORÇAMENTO!D28</f>
        <v>FABRICAÇÃO, MONTAGEM E DESMONTAGEM DE FÔRMA PARA VIGA BALDRAME, EM MADEIRA SERRADA, E=25 MM, 4 UTILIZAÇÕES. AF_06/2017</v>
      </c>
      <c r="D64" s="8" t="s">
        <v>23</v>
      </c>
      <c r="E64" s="12">
        <f>G69</f>
        <v>335.69</v>
      </c>
      <c r="F64" s="427"/>
      <c r="G64" s="428"/>
      <c r="H64" s="429"/>
    </row>
    <row r="65" spans="1:8" ht="12.75">
      <c r="A65" s="150" t="s">
        <v>156</v>
      </c>
      <c r="B65" s="8" t="s">
        <v>157</v>
      </c>
      <c r="C65" s="10" t="s">
        <v>158</v>
      </c>
      <c r="D65" s="8" t="s">
        <v>159</v>
      </c>
      <c r="E65" s="14" t="s">
        <v>160</v>
      </c>
      <c r="F65" s="24" t="s">
        <v>165</v>
      </c>
      <c r="G65" s="24" t="s">
        <v>161</v>
      </c>
      <c r="H65" s="245"/>
    </row>
    <row r="66" spans="1:8" ht="26.4">
      <c r="A66" s="254" t="s">
        <v>741</v>
      </c>
      <c r="B66" s="8"/>
      <c r="C66" s="10"/>
      <c r="D66" s="25"/>
      <c r="E66" s="12"/>
      <c r="F66" s="26"/>
      <c r="G66" s="26">
        <v>104.47</v>
      </c>
      <c r="H66" s="245"/>
    </row>
    <row r="67" spans="1:8" ht="12.75">
      <c r="A67" s="254" t="s">
        <v>742</v>
      </c>
      <c r="B67" s="8"/>
      <c r="C67" s="10"/>
      <c r="D67" s="25"/>
      <c r="E67" s="12"/>
      <c r="F67" s="26"/>
      <c r="G67" s="26">
        <v>141.17</v>
      </c>
      <c r="H67" s="245"/>
    </row>
    <row r="68" spans="1:8" ht="39.6">
      <c r="A68" s="254" t="s">
        <v>743</v>
      </c>
      <c r="B68" s="25"/>
      <c r="C68" s="10"/>
      <c r="D68" s="25"/>
      <c r="E68" s="12"/>
      <c r="F68" s="26"/>
      <c r="G68" s="26">
        <v>90.05</v>
      </c>
      <c r="H68" s="245"/>
    </row>
    <row r="69" spans="1:8" ht="12.75">
      <c r="A69" s="150"/>
      <c r="B69" s="8"/>
      <c r="C69" s="9"/>
      <c r="D69" s="447" t="s">
        <v>164</v>
      </c>
      <c r="E69" s="448"/>
      <c r="F69" s="449"/>
      <c r="G69" s="28">
        <f>SUM(G66:G68)</f>
        <v>335.69</v>
      </c>
      <c r="H69" s="245"/>
    </row>
    <row r="70" spans="1:8" ht="12.75">
      <c r="A70" s="150"/>
      <c r="B70" s="8"/>
      <c r="C70" s="9"/>
      <c r="D70" s="8"/>
      <c r="E70" s="12"/>
      <c r="F70" s="159"/>
      <c r="G70" s="160"/>
      <c r="H70" s="245"/>
    </row>
    <row r="71" spans="1:8" ht="39.6">
      <c r="A71" s="150" t="str">
        <f>ORÇAMENTO!A29</f>
        <v>2.7</v>
      </c>
      <c r="B71" s="8" t="str">
        <f>ORÇAMENTO!C29</f>
        <v>96535</v>
      </c>
      <c r="C71" s="9" t="str">
        <f>ORÇAMENTO!D29</f>
        <v>FABRICAÇÃO, MONTAGEM E DESMONTAGEM DE FÔRMA PARA SAPATA, EM MADEIRA SERRADA, E=25 MM, 4 UTILIZAÇÕES. AF_06/2017</v>
      </c>
      <c r="D71" s="8" t="str">
        <f>ORÇAMENTO!E29</f>
        <v>M2</v>
      </c>
      <c r="E71" s="12">
        <v>53.1</v>
      </c>
      <c r="F71" s="427"/>
      <c r="G71" s="428"/>
      <c r="H71" s="429"/>
    </row>
    <row r="72" spans="1:8" ht="39.6">
      <c r="A72" s="150" t="str">
        <f>ORÇAMENTO!A30</f>
        <v>2.8</v>
      </c>
      <c r="B72" s="8" t="str">
        <f>ORÇAMENTO!C30</f>
        <v>96543</v>
      </c>
      <c r="C72" s="9" t="str">
        <f>ORÇAMENTO!D30</f>
        <v>ARMAÇÃO DE BLOCO, VIGA BALDRAME E SAPATA UTILIZANDO AÇO CA-60 DE 5 MM - MONTAGEM. AF_06/2017</v>
      </c>
      <c r="D72" s="8" t="str">
        <f>ORÇAMENTO!E30</f>
        <v>KG</v>
      </c>
      <c r="E72" s="12">
        <v>660.9</v>
      </c>
      <c r="F72" s="427" t="s">
        <v>744</v>
      </c>
      <c r="G72" s="428"/>
      <c r="H72" s="429"/>
    </row>
    <row r="73" spans="1:8" ht="39.6">
      <c r="A73" s="150" t="str">
        <f>ORÇAMENTO!A31</f>
        <v>2.9</v>
      </c>
      <c r="B73" s="8">
        <f>ORÇAMENTO!C31</f>
        <v>96544</v>
      </c>
      <c r="C73" s="9" t="str">
        <f>ORÇAMENTO!D31</f>
        <v>ARMAÇÃO DE BLOCO, VIGA BALDRAME OU SAPATA UTILIZANDO AÇO CA-50 DE 6,3 MM - MONTAGEM. AF_06/2017</v>
      </c>
      <c r="D73" s="8" t="str">
        <f>ORÇAMENTO!E31</f>
        <v>KG</v>
      </c>
      <c r="E73" s="12">
        <v>1</v>
      </c>
      <c r="F73" s="424">
        <v>1</v>
      </c>
      <c r="G73" s="425"/>
      <c r="H73" s="426"/>
    </row>
    <row r="74" spans="1:8" ht="39.6">
      <c r="A74" s="150" t="str">
        <f>ORÇAMENTO!A32</f>
        <v>2.10</v>
      </c>
      <c r="B74" s="8" t="str">
        <f>ORÇAMENTO!C32</f>
        <v>96545</v>
      </c>
      <c r="C74" s="9" t="str">
        <f>ORÇAMENTO!D32</f>
        <v>ARMAÇÃO DE BLOCO, VIGA BALDRAME OU SAPATA UTILIZANDO AÇO CA-50 DE 8 MM - MONTAGEM. AF_06/2017</v>
      </c>
      <c r="D74" s="8" t="str">
        <f>ORÇAMENTO!E32</f>
        <v>KG</v>
      </c>
      <c r="E74" s="12">
        <v>931.2</v>
      </c>
      <c r="F74" s="424" t="s">
        <v>751</v>
      </c>
      <c r="G74" s="425"/>
      <c r="H74" s="426"/>
    </row>
    <row r="75" spans="1:10" ht="39.6">
      <c r="A75" s="150" t="str">
        <f>ORÇAMENTO!A33</f>
        <v>2.11</v>
      </c>
      <c r="B75" s="8" t="str">
        <f>ORÇAMENTO!C33</f>
        <v>96546</v>
      </c>
      <c r="C75" s="9" t="str">
        <f>ORÇAMENTO!D33</f>
        <v>ARMAÇÃO DE BLOCO, VIGA BALDRAME OU SAPATA UTILIZANDO AÇO CA-50 DE 10 MM - MONTAGEM. AF_06/2017</v>
      </c>
      <c r="D75" s="8" t="str">
        <f>ORÇAMENTO!E33</f>
        <v>KG</v>
      </c>
      <c r="E75" s="12">
        <v>847.6</v>
      </c>
      <c r="F75" s="427" t="s">
        <v>752</v>
      </c>
      <c r="G75" s="428"/>
      <c r="H75" s="429"/>
      <c r="J75" s="320"/>
    </row>
    <row r="76" spans="1:8" ht="39.6">
      <c r="A76" s="150" t="str">
        <f>ORÇAMENTO!A34</f>
        <v>2.12</v>
      </c>
      <c r="B76" s="8">
        <f>ORÇAMENTO!C34</f>
        <v>96547</v>
      </c>
      <c r="C76" s="9" t="str">
        <f>ORÇAMENTO!D34</f>
        <v>ARMAÇÃO DE BLOCO, VIGA BALDRAME OU SAPATA UTILIZANDO AÇO CA-50 DE 12,5 MM - MONTAGEM. AF_06/2017</v>
      </c>
      <c r="D76" s="8" t="str">
        <f>ORÇAMENTO!E34</f>
        <v>KG</v>
      </c>
      <c r="E76" s="12">
        <v>157</v>
      </c>
      <c r="F76" s="427" t="s">
        <v>753</v>
      </c>
      <c r="G76" s="428"/>
      <c r="H76" s="429"/>
    </row>
    <row r="77" spans="1:8" ht="39.6">
      <c r="A77" s="150" t="str">
        <f>ORÇAMENTO!A35</f>
        <v>2.13</v>
      </c>
      <c r="B77" s="8">
        <f>ORÇAMENTO!C35</f>
        <v>96548</v>
      </c>
      <c r="C77" s="9" t="str">
        <f>ORÇAMENTO!D35</f>
        <v>ARMAÇÃO DE BLOCO, VIGA BALDRAME OU SAPATA UTILIZANDO AÇO CA-50 DE 16 MM - MONTAGEM. AF_06/2017</v>
      </c>
      <c r="D77" s="8" t="str">
        <f>ORÇAMENTO!E35</f>
        <v>KG</v>
      </c>
      <c r="E77" s="12">
        <v>44.6</v>
      </c>
      <c r="F77" s="430">
        <v>44.6</v>
      </c>
      <c r="G77" s="431"/>
      <c r="H77" s="432"/>
    </row>
    <row r="78" spans="1:8" ht="39.6">
      <c r="A78" s="150" t="str">
        <f>ORÇAMENTO!A36</f>
        <v>2.14</v>
      </c>
      <c r="B78" s="8" t="str">
        <f>ORÇAMENTO!C36</f>
        <v>96556</v>
      </c>
      <c r="C78" s="9" t="str">
        <f>ORÇAMENTO!D36</f>
        <v>CONCRETAGEM DE SAPATAS, FCK 30 MPA, COM USO DE JERICA  LANÇAMENTO, ADENSAMENTO E ACABAMENTO. AF_06/2017</v>
      </c>
      <c r="D78" s="8" t="str">
        <f>ORÇAMENTO!E36</f>
        <v>M3</v>
      </c>
      <c r="E78" s="12">
        <v>9.48</v>
      </c>
      <c r="F78" s="427" t="s">
        <v>754</v>
      </c>
      <c r="G78" s="428"/>
      <c r="H78" s="429"/>
    </row>
    <row r="79" spans="1:8" ht="52.8">
      <c r="A79" s="150" t="str">
        <f>ORÇAMENTO!A37</f>
        <v>2.15</v>
      </c>
      <c r="B79" s="8" t="str">
        <f>ORÇAMENTO!C37</f>
        <v>96555</v>
      </c>
      <c r="C79" s="9" t="str">
        <f>ORÇAMENTO!D37</f>
        <v>CONCRETAGEM DE BLOCOS DE COROAMENTO E VIGAS BALDRAME, FCK 30 MPA, COM USO DE JERICA  LANÇAMENTO, ADENSAMENTO E ACABAMENTO. AF_06/2017</v>
      </c>
      <c r="D79" s="8" t="str">
        <f>ORÇAMENTO!E37</f>
        <v>M3</v>
      </c>
      <c r="E79" s="12">
        <v>31.68</v>
      </c>
      <c r="F79" s="427" t="s">
        <v>755</v>
      </c>
      <c r="G79" s="428"/>
      <c r="H79" s="429"/>
    </row>
    <row r="80" spans="1:8" ht="33" customHeight="1">
      <c r="A80" s="150" t="str">
        <f>ORÇAMENTO!A38</f>
        <v>2.16</v>
      </c>
      <c r="B80" s="8">
        <f>ORÇAMENTO!C38</f>
        <v>20174</v>
      </c>
      <c r="C80" s="9" t="str">
        <f>ORÇAMENTO!D38</f>
        <v>RETIRADA DE ENTULHO - MANUALMENTE (INCLUINDO CAIXA COLETORA)</v>
      </c>
      <c r="D80" s="8" t="str">
        <f>ORÇAMENTO!E38</f>
        <v>M3</v>
      </c>
      <c r="E80" s="325">
        <v>29.96</v>
      </c>
      <c r="F80" s="480" t="s">
        <v>866</v>
      </c>
      <c r="G80" s="480"/>
      <c r="H80" s="480"/>
    </row>
    <row r="81" spans="1:8" ht="12.75">
      <c r="A81" s="150" t="str">
        <f>ORÇAMENTO!A40</f>
        <v>3.0</v>
      </c>
      <c r="B81" s="15"/>
      <c r="C81" s="439" t="str">
        <f>ORÇAMENTO!D40</f>
        <v>SUPER ESTRUTURA</v>
      </c>
      <c r="D81" s="440"/>
      <c r="E81" s="440"/>
      <c r="F81" s="440"/>
      <c r="G81" s="440"/>
      <c r="H81" s="441"/>
    </row>
    <row r="82" spans="1:8" ht="66">
      <c r="A82" s="150" t="str">
        <f>ORÇAMENTO!A41</f>
        <v>3.1</v>
      </c>
      <c r="B82" s="8" t="str">
        <f>ORÇAMENTO!C41</f>
        <v>92419</v>
      </c>
      <c r="C82" s="9" t="str">
        <f>ORÇAMENTO!D41</f>
        <v>MONTAGEM E DESMONTAGEM DE FÔRMA DE PILARES RETANGULARES E ESTRUTURAS SIMILARES, PÉ-DIREITO SIMPLES, EM CHAPA DE MADEIRA COMPENSADA RESINADA, 4 UTILIZAÇÕES. AF_09/2020</v>
      </c>
      <c r="D82" s="8" t="str">
        <f>ORÇAMENTO!E41</f>
        <v>M2</v>
      </c>
      <c r="E82" s="12">
        <v>344.38</v>
      </c>
      <c r="F82" s="427" t="s">
        <v>756</v>
      </c>
      <c r="G82" s="428"/>
      <c r="H82" s="429"/>
    </row>
    <row r="83" spans="1:8" ht="52.8">
      <c r="A83" s="150" t="str">
        <f>ORÇAMENTO!A42</f>
        <v>3.2</v>
      </c>
      <c r="B83" s="8" t="str">
        <f>ORÇAMENTO!C42</f>
        <v>92459</v>
      </c>
      <c r="C83" s="9" t="str">
        <f>ORÇAMENTO!D42</f>
        <v>MONTAGEM E DESMONTAGEM DE FÔRMA DE VIGA, ESCORAMENTO COM GARFO DE MADEIRA, PÉ-DIREITO SIMPLES, EM CHAPA DE MADEIRA RESINADA, 6 UTILIZAÇÕES. AF_09/2020</v>
      </c>
      <c r="D83" s="8" t="str">
        <f>ORÇAMENTO!E42</f>
        <v>M2</v>
      </c>
      <c r="E83" s="12">
        <v>382.74</v>
      </c>
      <c r="F83" s="427" t="s">
        <v>757</v>
      </c>
      <c r="G83" s="428"/>
      <c r="H83" s="429"/>
    </row>
    <row r="84" spans="1:8" ht="52.8">
      <c r="A84" s="150" t="str">
        <f>ORÇAMENTO!A43</f>
        <v>3.3</v>
      </c>
      <c r="B84" s="8" t="str">
        <f>ORÇAMENTO!C43</f>
        <v>92514</v>
      </c>
      <c r="C84" s="9" t="str">
        <f>ORÇAMENTO!D43</f>
        <v>MONTAGEM E DESMONTAGEM DE FÔRMA DE LAJE MACIÇA, PÉ-DIREITO SIMPLES, EM CHAPA DE MADEIRA COMPENSADA RESINADA, 4 UTILIZAÇÕES. AF_09/2020</v>
      </c>
      <c r="D84" s="8" t="str">
        <f>ORÇAMENTO!E43</f>
        <v>M2</v>
      </c>
      <c r="E84" s="31">
        <v>19.89</v>
      </c>
      <c r="F84" s="430">
        <v>19.89</v>
      </c>
      <c r="G84" s="431"/>
      <c r="H84" s="432"/>
    </row>
    <row r="85" spans="1:8" ht="66">
      <c r="A85" s="150" t="str">
        <f>ORÇAMENTO!A44</f>
        <v>3.4</v>
      </c>
      <c r="B85" s="8" t="str">
        <f>ORÇAMENTO!C44</f>
        <v>92775</v>
      </c>
      <c r="C85" s="9" t="str">
        <f>ORÇAMENTO!D44</f>
        <v>ARMAÇÃO DE PILAR OU VIGA DE UMA ESTRUTURA CONVENCIONAL DE CONCRETO ARMADO EM UMA EDIFICAÇÃO TÉRREA OU SOBRADO UTILIZANDO AÇO CA-60 DE 5,0 MM - MONTAGEM. AF_12/2015</v>
      </c>
      <c r="D85" s="8" t="str">
        <f>ORÇAMENTO!E44</f>
        <v>KG</v>
      </c>
      <c r="E85" s="12">
        <v>802.4</v>
      </c>
      <c r="F85" s="436" t="s">
        <v>758</v>
      </c>
      <c r="G85" s="437"/>
      <c r="H85" s="438"/>
    </row>
    <row r="86" spans="1:8" ht="66">
      <c r="A86" s="150" t="str">
        <f>ORÇAMENTO!A45</f>
        <v>3.5</v>
      </c>
      <c r="B86" s="8">
        <f>ORÇAMENTO!C45</f>
        <v>92776</v>
      </c>
      <c r="C86" s="9" t="str">
        <f>ORÇAMENTO!D45</f>
        <v>ARMAÇÃO DE PILAR OU VIGA DE UMA ESTRUTURA CONVENCIONAL DE CONCRETO ARMADO EM UMA EDIFICAÇÃO TÉRREA OU SOBRADO UTILIZANDO AÇO CA-50 DE 6,3 MM - MONTAGEM</v>
      </c>
      <c r="D86" s="8" t="str">
        <f>ORÇAMENTO!E45</f>
        <v>KG</v>
      </c>
      <c r="E86" s="12">
        <v>13.1</v>
      </c>
      <c r="F86" s="433" t="s">
        <v>763</v>
      </c>
      <c r="G86" s="434"/>
      <c r="H86" s="435"/>
    </row>
    <row r="87" spans="1:8" ht="66">
      <c r="A87" s="150" t="str">
        <f>ORÇAMENTO!A46</f>
        <v>3.6</v>
      </c>
      <c r="B87" s="8" t="str">
        <f>ORÇAMENTO!C46</f>
        <v>92778</v>
      </c>
      <c r="C87" s="9" t="str">
        <f>ORÇAMENTO!D46</f>
        <v>ARMAÇÃO DE PILAR OU VIGA DE UMA ESTRUTURA CONVENCIONAL DE CONCRETO ARMADO EM UMA EDIFICAÇÃO TÉRREA OU SOBRADO UTILIZANDO AÇO CA-50 DE 10,0 MM - MONTAGEM. AF_12/2015</v>
      </c>
      <c r="D87" s="8" t="str">
        <f>ORÇAMENTO!E46</f>
        <v>KG</v>
      </c>
      <c r="E87" s="12">
        <v>1149.5</v>
      </c>
      <c r="F87" s="436" t="s">
        <v>764</v>
      </c>
      <c r="G87" s="437"/>
      <c r="H87" s="438"/>
    </row>
    <row r="88" spans="1:8" ht="66">
      <c r="A88" s="150" t="str">
        <f>ORÇAMENTO!A47</f>
        <v>3.7</v>
      </c>
      <c r="B88" s="8" t="str">
        <f>ORÇAMENTO!C47</f>
        <v>92779</v>
      </c>
      <c r="C88" s="9" t="str">
        <f>ORÇAMENTO!D47</f>
        <v>ARMAÇÃO DE PILAR OU VIGA DE UMA ESTRUTURA CONVENCIONAL DE CONCRETO ARMADO EM UMA EDIFICAÇÃO TÉRREA OU SOBRADO UTILIZANDO AÇO CA-50 DE 12,5 MM - MONTAGEM. AF_12/2015</v>
      </c>
      <c r="D88" s="8" t="str">
        <f>ORÇAMENTO!E47</f>
        <v>KG</v>
      </c>
      <c r="E88" s="12">
        <v>277.4</v>
      </c>
      <c r="F88" s="427" t="s">
        <v>765</v>
      </c>
      <c r="G88" s="428"/>
      <c r="H88" s="429"/>
    </row>
    <row r="89" spans="1:8" ht="66">
      <c r="A89" s="150" t="str">
        <f>ORÇAMENTO!A48</f>
        <v>3.8</v>
      </c>
      <c r="B89" s="8">
        <f>ORÇAMENTO!C48</f>
        <v>92777</v>
      </c>
      <c r="C89" s="9" t="str">
        <f>ORÇAMENTO!D48</f>
        <v>ARMAÇÃO DE PILAR OU VIGA DE UMA ESTRUTURA CONVENCIONAL DE CONCRETO ARMADO EM UMA EDIFICAÇÃO TÉRREA OU SOBRADO UTILIZANDO AÇO CA-50 DE 8,0 MM - MONTAGEM. AF_12/2015</v>
      </c>
      <c r="D89" s="8" t="str">
        <f>ORÇAMENTO!E48</f>
        <v>KG</v>
      </c>
      <c r="E89" s="12">
        <v>750.4</v>
      </c>
      <c r="F89" s="427" t="s">
        <v>766</v>
      </c>
      <c r="G89" s="428"/>
      <c r="H89" s="429"/>
    </row>
    <row r="90" spans="1:8" ht="66">
      <c r="A90" s="150" t="str">
        <f>ORÇAMENTO!A49</f>
        <v>3.9</v>
      </c>
      <c r="B90" s="8">
        <f>ORÇAMENTO!C49</f>
        <v>92780</v>
      </c>
      <c r="C90" s="9" t="str">
        <f>ORÇAMENTO!D49</f>
        <v>ARMAÇÃO DE PILAR OU VIGA DE UMA ESTRUTURA CONVENCIONAL DE CONCRETO ARMADO EM UMA EDIFICAÇÃO TÉRREA OU SOBRADO UTILIZANDO AÇO CA-50 DE 16,0 MM - MONTAGEM</v>
      </c>
      <c r="D90" s="8" t="str">
        <f>ORÇAMENTO!E49</f>
        <v>KG</v>
      </c>
      <c r="E90" s="12">
        <v>164.2</v>
      </c>
      <c r="F90" s="427" t="s">
        <v>767</v>
      </c>
      <c r="G90" s="428"/>
      <c r="H90" s="429"/>
    </row>
    <row r="91" spans="1:8" ht="66">
      <c r="A91" s="150" t="str">
        <f>ORÇAMENTO!A50</f>
        <v>3.10</v>
      </c>
      <c r="B91" s="8" t="str">
        <f>ORÇAMENTO!C50</f>
        <v>92785</v>
      </c>
      <c r="C91" s="9" t="str">
        <f>ORÇAMENTO!D50</f>
        <v>ARMAÇÃO DE LAJE DE UMA ESTRUTURA CONVENCIONAL DE CONCRETO ARMADO EM UMA EDIFICAÇÃO TÉRREA OU SOBRADO UTILIZANDO AÇO CA-50 DE 6,3 MM - MONTAGEM. AF_12/2015</v>
      </c>
      <c r="D91" s="8" t="str">
        <f>ORÇAMENTO!E50</f>
        <v>KG</v>
      </c>
      <c r="E91" s="12">
        <v>77.9</v>
      </c>
      <c r="F91" s="430">
        <v>77.9</v>
      </c>
      <c r="G91" s="431"/>
      <c r="H91" s="432"/>
    </row>
    <row r="92" spans="1:8" ht="51" customHeight="1">
      <c r="A92" s="150" t="str">
        <f>ORÇAMENTO!A51</f>
        <v>3.11</v>
      </c>
      <c r="B92" s="8">
        <f>ORÇAMENTO!C51</f>
        <v>94966</v>
      </c>
      <c r="C92" s="9" t="str">
        <f>ORÇAMENTO!D51</f>
        <v>CONCRETO FCK = 30MPA, TRAÇO 1:2,1:2,5 (EM MASSA SECA DE CIMENTO/ AREIA MÉDIA/ BRITA 1) - PREPARO MECÂNICO COM BETONEIRA 400 L</v>
      </c>
      <c r="D92" s="8" t="str">
        <f>ORÇAMENTO!E51</f>
        <v>M3</v>
      </c>
      <c r="E92" s="12">
        <v>45.86</v>
      </c>
      <c r="F92" s="436" t="s">
        <v>769</v>
      </c>
      <c r="G92" s="437"/>
      <c r="H92" s="438"/>
    </row>
    <row r="93" spans="1:8" ht="39.6">
      <c r="A93" s="150" t="s">
        <v>678</v>
      </c>
      <c r="B93" s="8" t="s">
        <v>67</v>
      </c>
      <c r="C93" s="9" t="s">
        <v>68</v>
      </c>
      <c r="D93" s="8" t="s">
        <v>44</v>
      </c>
      <c r="E93" s="13">
        <v>45.86</v>
      </c>
      <c r="F93" s="427"/>
      <c r="G93" s="428"/>
      <c r="H93" s="429"/>
    </row>
    <row r="94" spans="1:8" ht="12.75">
      <c r="A94" s="150" t="str">
        <f>ORÇAMENTO!A54</f>
        <v>4.0</v>
      </c>
      <c r="B94" s="15"/>
      <c r="C94" s="439" t="str">
        <f>ORÇAMENTO!D54</f>
        <v>QUADRA DE ESPORTE - PISO/PINTURA/ALAMBRADO/EQUPAMENTO.</v>
      </c>
      <c r="D94" s="440"/>
      <c r="E94" s="440"/>
      <c r="F94" s="440"/>
      <c r="G94" s="440"/>
      <c r="H94" s="441"/>
    </row>
    <row r="95" spans="1:10" ht="39.6">
      <c r="A95" s="150" t="str">
        <f>ORÇAMENTO!A55</f>
        <v>4.1</v>
      </c>
      <c r="B95" s="8" t="str">
        <f>ORÇAMENTO!C55</f>
        <v>95240</v>
      </c>
      <c r="C95" s="9" t="str">
        <f>ORÇAMENTO!D55</f>
        <v>LASTRO DE CONCRETO MAGRO, APLICADO EM PISOS OU RADIERS, ESPESSURA DE 3 CM. AF_07/2016</v>
      </c>
      <c r="D95" s="8" t="str">
        <f>ORÇAMENTO!E55</f>
        <v>M2</v>
      </c>
      <c r="E95" s="13">
        <v>698.31</v>
      </c>
      <c r="F95" s="427" t="s">
        <v>776</v>
      </c>
      <c r="G95" s="428"/>
      <c r="H95" s="429"/>
      <c r="J95">
        <f>35.61*19.61</f>
        <v>698.3121</v>
      </c>
    </row>
    <row r="96" spans="1:8" ht="52.8">
      <c r="A96" s="150" t="str">
        <f>ORÇAMENTO!A56</f>
        <v>4.2</v>
      </c>
      <c r="B96" s="8" t="str">
        <f>ORÇAMENTO!C56</f>
        <v>94994</v>
      </c>
      <c r="C96" s="9" t="str">
        <f>ORÇAMENTO!D56</f>
        <v>EXECUÇÃO DE PASSEIO (CALÇADA) OU PISO DE CONCRETO COM CONCRETO MOLDADO IN LOCO, FEITO EM OBRA, ACABAMENTO CONVENCIONAL, ESPESSURA 8 CM, ARMADO. AF_07/2016</v>
      </c>
      <c r="D96" s="8" t="str">
        <f>ORÇAMENTO!E56</f>
        <v>M2</v>
      </c>
      <c r="E96" s="13">
        <v>698.31</v>
      </c>
      <c r="F96" s="427" t="s">
        <v>776</v>
      </c>
      <c r="G96" s="428"/>
      <c r="H96" s="429"/>
    </row>
    <row r="97" spans="1:8" ht="31.2" customHeight="1">
      <c r="A97" s="150" t="str">
        <f>ORÇAMENTO!A57</f>
        <v>4.3</v>
      </c>
      <c r="B97" s="8" t="str">
        <f>ORÇAMENTO!C57</f>
        <v>97097</v>
      </c>
      <c r="C97" s="9" t="str">
        <f>ORÇAMENTO!D57</f>
        <v>ACABAMENTO POLIDO PARA PISO DE CONCRETO ARMADO DE ALTA RESISTÊNCIA. AF_09/2017</v>
      </c>
      <c r="D97" s="8" t="str">
        <f>ORÇAMENTO!E57</f>
        <v>M2</v>
      </c>
      <c r="E97" s="13">
        <v>698.31</v>
      </c>
      <c r="F97" s="427" t="s">
        <v>776</v>
      </c>
      <c r="G97" s="428"/>
      <c r="H97" s="429"/>
    </row>
    <row r="98" spans="1:8" ht="30.6" customHeight="1">
      <c r="A98" s="150" t="str">
        <f>ORÇAMENTO!A58</f>
        <v>4.4</v>
      </c>
      <c r="B98" s="8">
        <f>ORÇAMENTO!C58</f>
        <v>250610</v>
      </c>
      <c r="C98" s="9" t="str">
        <f>ORÇAMENTO!D58</f>
        <v>EQUIPAMENTO COMPLETO P/ QUADRA DE ESPORTES</v>
      </c>
      <c r="D98" s="8" t="str">
        <f>ORÇAMENTO!E58</f>
        <v>CJ</v>
      </c>
      <c r="E98" s="13">
        <v>1</v>
      </c>
      <c r="F98" s="427" t="s">
        <v>648</v>
      </c>
      <c r="G98" s="428"/>
      <c r="H98" s="429"/>
    </row>
    <row r="99" spans="1:8" ht="80.4" customHeight="1">
      <c r="A99" s="150" t="str">
        <f>ORÇAMENTO!A59</f>
        <v>4.5</v>
      </c>
      <c r="B99" s="8" t="str">
        <f>ORÇAMENTO!C59</f>
        <v>102362</v>
      </c>
      <c r="C99" s="9" t="str">
        <f>ORÇAMENTO!D59</f>
        <v>ALAMBRADO PARA QUADRA POLIESPORTIVA, ESTRUTURADO POR TUBOS DE ACO GALVANIZADO, (MONTANTES COM DIAMETRO 2", TRAVESSAS E ESCORAS COM DIÂMETRO 1 ¼), COM TELA DE ARAME GALVANIZADO, FIO 14 BWG E MALHA QUADRADA 5X5CM (EXCETO MURETA). AF_03/2021</v>
      </c>
      <c r="D99" s="8" t="str">
        <f>ORÇAMENTO!E59</f>
        <v>M2</v>
      </c>
      <c r="E99" s="13">
        <v>162.9</v>
      </c>
      <c r="F99" s="436" t="s">
        <v>778</v>
      </c>
      <c r="G99" s="437"/>
      <c r="H99" s="438"/>
    </row>
    <row r="100" spans="1:8" ht="26.4">
      <c r="A100" s="150" t="str">
        <f>ORÇAMENTO!A60</f>
        <v>4.6</v>
      </c>
      <c r="B100" s="8" t="str">
        <f>ORÇAMENTO!C60</f>
        <v>100701</v>
      </c>
      <c r="C100" s="9" t="str">
        <f>ORÇAMENTO!D60</f>
        <v>PORTA DE FERRO, DE ABRIR, TIPO GRADE COM CHAPA, COM GUARNIÇÕES. AF_12/2019</v>
      </c>
      <c r="D100" s="8" t="str">
        <f>ORÇAMENTO!E60</f>
        <v>M2</v>
      </c>
      <c r="E100" s="13">
        <v>5.1</v>
      </c>
      <c r="F100" s="427" t="s">
        <v>777</v>
      </c>
      <c r="G100" s="428"/>
      <c r="H100" s="429"/>
    </row>
    <row r="101" spans="1:8" ht="39.6">
      <c r="A101" s="150" t="str">
        <f>ORÇAMENTO!A61</f>
        <v>4.7</v>
      </c>
      <c r="B101" s="8" t="str">
        <f>ORÇAMENTO!C61</f>
        <v>102494</v>
      </c>
      <c r="C101" s="9" t="str">
        <f>ORÇAMENTO!D61</f>
        <v>PINTURA DE PISO COM TINTA EPÓXI, APLICAÇÃO MANUAL, 2 DEMÃOS, INCLUSO PRIMER EPÓXI. AF_05/2021</v>
      </c>
      <c r="D101" s="8" t="str">
        <f>ORÇAMENTO!E61</f>
        <v>M2</v>
      </c>
      <c r="E101" s="13">
        <v>698.31</v>
      </c>
      <c r="F101" s="427" t="s">
        <v>776</v>
      </c>
      <c r="G101" s="428"/>
      <c r="H101" s="429"/>
    </row>
    <row r="102" spans="1:8" ht="39.6">
      <c r="A102" s="150" t="str">
        <f>ORÇAMENTO!A62</f>
        <v>4.8</v>
      </c>
      <c r="B102" s="8" t="str">
        <f>ORÇAMENTO!C62</f>
        <v>102506</v>
      </c>
      <c r="C102" s="9" t="str">
        <f>ORÇAMENTO!D62</f>
        <v>PINTURA DE DEMARCAÇÃO DE QUADRA POLIESPORTIVA COM TINTA EPÓXI, E = 5 CM, APLICAÇÃO MANUAL. AF_05/2021</v>
      </c>
      <c r="D102" s="8" t="str">
        <f>ORÇAMENTO!E62</f>
        <v>M</v>
      </c>
      <c r="E102" s="13">
        <v>364</v>
      </c>
      <c r="F102" s="427" t="s">
        <v>405</v>
      </c>
      <c r="G102" s="428"/>
      <c r="H102" s="429"/>
    </row>
    <row r="103" spans="1:8" ht="66">
      <c r="A103" s="150" t="str">
        <f>ORÇAMENTO!A63</f>
        <v>4.9</v>
      </c>
      <c r="B103" s="8" t="str">
        <f>ORÇAMENTO!C63</f>
        <v>100749</v>
      </c>
      <c r="C103" s="9" t="str">
        <f>ORÇAMENTO!D63</f>
        <v>PINTURA COM TINTA ALQUÍDICA DE ACABAMENTO (ESMALTE SINTÉTICO FOSCO) PULVERIZADA SOBRE SUPERFÍCIES METÁLICAS (EXCETO PERFIL) EXECUTADO EM OBRA (POR DEMÃO). AF_01/2020</v>
      </c>
      <c r="D103" s="8" t="str">
        <f>ORÇAMENTO!E63</f>
        <v>M2</v>
      </c>
      <c r="E103" s="13">
        <f>E99</f>
        <v>162.9</v>
      </c>
      <c r="F103" s="436" t="s">
        <v>778</v>
      </c>
      <c r="G103" s="437"/>
      <c r="H103" s="438"/>
    </row>
    <row r="104" spans="1:8" ht="12.75">
      <c r="A104" s="378" t="s">
        <v>20</v>
      </c>
      <c r="B104" s="380"/>
      <c r="C104" s="380"/>
      <c r="D104" s="380"/>
      <c r="E104" s="380"/>
      <c r="F104" s="380"/>
      <c r="G104" s="380"/>
      <c r="H104" s="154">
        <f>SUM(H95:H103)</f>
        <v>0</v>
      </c>
    </row>
    <row r="105" spans="1:8" ht="12.75">
      <c r="A105" s="150" t="str">
        <f>ORÇAMENTO!A65</f>
        <v>5.0</v>
      </c>
      <c r="B105" s="15"/>
      <c r="C105" s="439" t="str">
        <f>ORÇAMENTO!D65</f>
        <v>PISO E FORRO</v>
      </c>
      <c r="D105" s="440"/>
      <c r="E105" s="440"/>
      <c r="F105" s="440"/>
      <c r="G105" s="440"/>
      <c r="H105" s="441"/>
    </row>
    <row r="106" spans="1:8" ht="52.8">
      <c r="A106" s="150" t="str">
        <f>ORÇAMENTO!A66</f>
        <v>5.1</v>
      </c>
      <c r="B106" s="150" t="str">
        <f>ORÇAMENTO!C66</f>
        <v>94990</v>
      </c>
      <c r="C106" s="253" t="str">
        <f>ORÇAMENTO!D66</f>
        <v>EXECUÇÃO DE PASSEIO (CALÇADA) OU PISO DE CONCRETO COM CONCRETO MOLDADO IN LOCO, FEITO EM OBRA, ACABAMENTO CONVENCIONAL, NÃO ARMADO. AF_07/2016</v>
      </c>
      <c r="D106" s="8" t="str">
        <f>ORÇAMENTO!E66</f>
        <v>M3</v>
      </c>
      <c r="E106" s="13">
        <f>E124</f>
        <v>46.14</v>
      </c>
      <c r="F106" s="427"/>
      <c r="G106" s="428"/>
      <c r="H106" s="429"/>
    </row>
    <row r="107" spans="1:8" ht="12.75">
      <c r="A107" s="150" t="s">
        <v>156</v>
      </c>
      <c r="B107" s="8"/>
      <c r="C107" s="10" t="s">
        <v>779</v>
      </c>
      <c r="D107" s="14" t="s">
        <v>159</v>
      </c>
      <c r="E107" s="14" t="s">
        <v>161</v>
      </c>
      <c r="F107" s="159"/>
      <c r="G107" s="160"/>
      <c r="H107" s="245"/>
    </row>
    <row r="108" spans="1:8" ht="12.75">
      <c r="A108" s="150" t="s">
        <v>407</v>
      </c>
      <c r="B108" s="25"/>
      <c r="C108" s="27">
        <v>7.76</v>
      </c>
      <c r="D108" s="25">
        <v>0.06</v>
      </c>
      <c r="E108" s="14">
        <f>ROUND(C108*D108,2)</f>
        <v>0.47</v>
      </c>
      <c r="F108" s="159"/>
      <c r="G108" s="160"/>
      <c r="H108" s="245"/>
    </row>
    <row r="109" spans="1:8" ht="12.75">
      <c r="A109" s="150" t="s">
        <v>780</v>
      </c>
      <c r="B109" s="25"/>
      <c r="C109" s="27">
        <v>2.11</v>
      </c>
      <c r="D109" s="25">
        <v>0.06</v>
      </c>
      <c r="E109" s="14">
        <f aca="true" t="shared" si="5" ref="E109:E123">ROUND(C109*D109,2)</f>
        <v>0.13</v>
      </c>
      <c r="F109" s="159"/>
      <c r="G109" s="160"/>
      <c r="H109" s="245"/>
    </row>
    <row r="110" spans="1:8" ht="12.75">
      <c r="A110" s="150" t="s">
        <v>781</v>
      </c>
      <c r="B110" s="25"/>
      <c r="C110" s="27">
        <v>10.18</v>
      </c>
      <c r="D110" s="25">
        <v>0.06</v>
      </c>
      <c r="E110" s="14">
        <f t="shared" si="5"/>
        <v>0.61</v>
      </c>
      <c r="F110" s="159"/>
      <c r="G110" s="160"/>
      <c r="H110" s="245"/>
    </row>
    <row r="111" spans="1:8" ht="12.75">
      <c r="A111" s="150" t="s">
        <v>782</v>
      </c>
      <c r="B111" s="25"/>
      <c r="C111" s="27">
        <v>13.58</v>
      </c>
      <c r="D111" s="25">
        <v>0.06</v>
      </c>
      <c r="E111" s="14">
        <f t="shared" si="5"/>
        <v>0.81</v>
      </c>
      <c r="F111" s="159"/>
      <c r="G111" s="160"/>
      <c r="H111" s="245"/>
    </row>
    <row r="112" spans="1:8" ht="12.75">
      <c r="A112" s="150" t="s">
        <v>783</v>
      </c>
      <c r="B112" s="25"/>
      <c r="C112" s="27">
        <v>8.07</v>
      </c>
      <c r="D112" s="25">
        <v>0.06</v>
      </c>
      <c r="E112" s="14">
        <f t="shared" si="5"/>
        <v>0.48</v>
      </c>
      <c r="F112" s="159"/>
      <c r="G112" s="160"/>
      <c r="H112" s="245"/>
    </row>
    <row r="113" spans="1:8" ht="12.75">
      <c r="A113" s="254" t="s">
        <v>784</v>
      </c>
      <c r="B113" s="8"/>
      <c r="C113" s="10">
        <v>7.73</v>
      </c>
      <c r="D113" s="25">
        <v>0.06</v>
      </c>
      <c r="E113" s="14">
        <f t="shared" si="5"/>
        <v>0.46</v>
      </c>
      <c r="F113" s="159"/>
      <c r="G113" s="160"/>
      <c r="H113" s="245"/>
    </row>
    <row r="114" spans="1:8" ht="12.75">
      <c r="A114" s="150" t="s">
        <v>785</v>
      </c>
      <c r="B114" s="8"/>
      <c r="C114" s="10">
        <v>2.11</v>
      </c>
      <c r="D114" s="25">
        <v>0.06</v>
      </c>
      <c r="E114" s="14">
        <f t="shared" si="5"/>
        <v>0.13</v>
      </c>
      <c r="F114" s="159"/>
      <c r="G114" s="160"/>
      <c r="H114" s="245"/>
    </row>
    <row r="115" spans="1:8" ht="12.75">
      <c r="A115" s="150" t="s">
        <v>785</v>
      </c>
      <c r="B115" s="25"/>
      <c r="C115" s="27">
        <v>2.11</v>
      </c>
      <c r="D115" s="25">
        <v>0.06</v>
      </c>
      <c r="E115" s="14">
        <f t="shared" si="5"/>
        <v>0.13</v>
      </c>
      <c r="F115" s="159"/>
      <c r="G115" s="160"/>
      <c r="H115" s="245"/>
    </row>
    <row r="116" spans="1:8" ht="12.75">
      <c r="A116" s="150" t="s">
        <v>786</v>
      </c>
      <c r="B116" s="25"/>
      <c r="C116" s="27">
        <v>9.6</v>
      </c>
      <c r="D116" s="25">
        <v>0.06</v>
      </c>
      <c r="E116" s="14">
        <f t="shared" si="5"/>
        <v>0.58</v>
      </c>
      <c r="F116" s="159"/>
      <c r="G116" s="160"/>
      <c r="H116" s="245"/>
    </row>
    <row r="117" spans="1:8" ht="12.75">
      <c r="A117" s="150" t="s">
        <v>787</v>
      </c>
      <c r="B117" s="8"/>
      <c r="C117" s="10">
        <v>11.46</v>
      </c>
      <c r="D117" s="25">
        <v>0.06</v>
      </c>
      <c r="E117" s="14">
        <f t="shared" si="5"/>
        <v>0.69</v>
      </c>
      <c r="F117" s="159"/>
      <c r="G117" s="160"/>
      <c r="H117" s="245"/>
    </row>
    <row r="118" spans="1:8" ht="12.75">
      <c r="A118" s="254" t="s">
        <v>788</v>
      </c>
      <c r="B118" s="8"/>
      <c r="C118" s="10">
        <v>33.81</v>
      </c>
      <c r="D118" s="25">
        <v>0.06</v>
      </c>
      <c r="E118" s="14">
        <f t="shared" si="5"/>
        <v>2.03</v>
      </c>
      <c r="F118" s="159"/>
      <c r="G118" s="160"/>
      <c r="H118" s="245"/>
    </row>
    <row r="119" spans="1:8" ht="12.75">
      <c r="A119" s="150" t="s">
        <v>789</v>
      </c>
      <c r="B119" s="25"/>
      <c r="C119" s="27">
        <v>3.66</v>
      </c>
      <c r="D119" s="25">
        <v>0.06</v>
      </c>
      <c r="E119" s="14">
        <f t="shared" si="5"/>
        <v>0.22</v>
      </c>
      <c r="F119" s="159"/>
      <c r="G119" s="160"/>
      <c r="H119" s="245"/>
    </row>
    <row r="120" spans="1:8" ht="12.75">
      <c r="A120" s="150" t="s">
        <v>790</v>
      </c>
      <c r="B120" s="25"/>
      <c r="C120" s="27">
        <v>9.6</v>
      </c>
      <c r="D120" s="25">
        <v>0.06</v>
      </c>
      <c r="E120" s="14">
        <f t="shared" si="5"/>
        <v>0.58</v>
      </c>
      <c r="F120" s="159"/>
      <c r="G120" s="160"/>
      <c r="H120" s="245"/>
    </row>
    <row r="121" spans="1:8" ht="12.75">
      <c r="A121" s="150" t="s">
        <v>780</v>
      </c>
      <c r="B121" s="25"/>
      <c r="C121" s="27">
        <v>2.11</v>
      </c>
      <c r="D121" s="25">
        <v>0.06</v>
      </c>
      <c r="E121" s="14">
        <f t="shared" si="5"/>
        <v>0.13</v>
      </c>
      <c r="F121" s="159"/>
      <c r="G121" s="160"/>
      <c r="H121" s="245"/>
    </row>
    <row r="122" spans="1:8" ht="12.75">
      <c r="A122" s="150" t="s">
        <v>791</v>
      </c>
      <c r="B122" s="8"/>
      <c r="C122" s="27">
        <v>278.54</v>
      </c>
      <c r="D122" s="25">
        <v>0.06</v>
      </c>
      <c r="E122" s="14">
        <f t="shared" si="5"/>
        <v>16.71</v>
      </c>
      <c r="F122" s="159"/>
      <c r="G122" s="160"/>
      <c r="H122" s="245"/>
    </row>
    <row r="123" spans="1:8" ht="12.75">
      <c r="A123" s="150" t="s">
        <v>792</v>
      </c>
      <c r="B123" s="8"/>
      <c r="C123" s="27">
        <v>366.38</v>
      </c>
      <c r="D123" s="25">
        <v>0.06</v>
      </c>
      <c r="E123" s="14">
        <f t="shared" si="5"/>
        <v>21.98</v>
      </c>
      <c r="F123" s="159"/>
      <c r="G123" s="160"/>
      <c r="H123" s="245"/>
    </row>
    <row r="124" spans="1:8" ht="12.75">
      <c r="A124" s="150"/>
      <c r="B124" s="8"/>
      <c r="C124" s="453" t="s">
        <v>164</v>
      </c>
      <c r="D124" s="454"/>
      <c r="E124" s="25">
        <f>SUM(E108:E123)</f>
        <v>46.14</v>
      </c>
      <c r="F124" s="159"/>
      <c r="G124" s="160"/>
      <c r="H124" s="245"/>
    </row>
    <row r="125" spans="1:8" ht="12.75">
      <c r="A125" s="150"/>
      <c r="B125" s="8"/>
      <c r="C125" s="115"/>
      <c r="D125" s="25"/>
      <c r="E125" s="13"/>
      <c r="F125" s="159"/>
      <c r="G125" s="160"/>
      <c r="H125" s="245"/>
    </row>
    <row r="126" spans="1:8" ht="26.4">
      <c r="A126" s="150" t="str">
        <f>ORÇAMENTO!A67</f>
        <v>5.2</v>
      </c>
      <c r="B126" s="150">
        <f>ORÇAMENTO!C67</f>
        <v>88484</v>
      </c>
      <c r="C126" s="9" t="str">
        <f>ORÇAMENTO!D67</f>
        <v>APLICAÇÃO DE FUNDO SELADOR LÁTEX PVA EM TETO, UMA DEMÃO. AF_06/2014</v>
      </c>
      <c r="D126" s="8" t="str">
        <f>ORÇAMENTO!E67</f>
        <v>M2</v>
      </c>
      <c r="E126" s="13">
        <f>D141</f>
        <v>90.07999999999998</v>
      </c>
      <c r="F126" s="159"/>
      <c r="G126" s="160"/>
      <c r="H126" s="245"/>
    </row>
    <row r="127" spans="1:8" ht="12.75">
      <c r="A127" s="150" t="s">
        <v>156</v>
      </c>
      <c r="B127" s="8"/>
      <c r="C127" s="10" t="s">
        <v>779</v>
      </c>
      <c r="D127" s="14" t="s">
        <v>161</v>
      </c>
      <c r="E127" s="13"/>
      <c r="F127" s="159"/>
      <c r="G127" s="160"/>
      <c r="H127" s="245"/>
    </row>
    <row r="128" spans="1:8" ht="12.75">
      <c r="A128" s="150" t="s">
        <v>407</v>
      </c>
      <c r="B128" s="25"/>
      <c r="C128" s="27">
        <f aca="true" t="shared" si="6" ref="C128:C135">C108</f>
        <v>7.76</v>
      </c>
      <c r="D128" s="25">
        <f>C128</f>
        <v>7.76</v>
      </c>
      <c r="E128" s="13"/>
      <c r="F128" s="159"/>
      <c r="G128" s="160"/>
      <c r="H128" s="245"/>
    </row>
    <row r="129" spans="1:8" ht="12.75">
      <c r="A129" s="150" t="s">
        <v>780</v>
      </c>
      <c r="B129" s="25"/>
      <c r="C129" s="27">
        <f t="shared" si="6"/>
        <v>2.11</v>
      </c>
      <c r="D129" s="25">
        <f aca="true" t="shared" si="7" ref="D129:D140">C129</f>
        <v>2.11</v>
      </c>
      <c r="E129" s="13"/>
      <c r="F129" s="300"/>
      <c r="G129" s="301"/>
      <c r="H129" s="302"/>
    </row>
    <row r="130" spans="1:8" ht="12.75">
      <c r="A130" s="150" t="s">
        <v>408</v>
      </c>
      <c r="B130" s="25"/>
      <c r="C130" s="27">
        <f t="shared" si="6"/>
        <v>10.18</v>
      </c>
      <c r="D130" s="25">
        <f t="shared" si="7"/>
        <v>10.18</v>
      </c>
      <c r="E130" s="13"/>
      <c r="F130" s="159"/>
      <c r="G130" s="160"/>
      <c r="H130" s="245"/>
    </row>
    <row r="131" spans="1:8" ht="12.75">
      <c r="A131" s="150" t="s">
        <v>409</v>
      </c>
      <c r="B131" s="25"/>
      <c r="C131" s="27">
        <f t="shared" si="6"/>
        <v>13.58</v>
      </c>
      <c r="D131" s="25">
        <f t="shared" si="7"/>
        <v>13.58</v>
      </c>
      <c r="E131" s="13"/>
      <c r="F131" s="159"/>
      <c r="G131" s="160"/>
      <c r="H131" s="245"/>
    </row>
    <row r="132" spans="1:8" ht="12.75">
      <c r="A132" s="150" t="s">
        <v>410</v>
      </c>
      <c r="B132" s="25"/>
      <c r="C132" s="27">
        <f t="shared" si="6"/>
        <v>8.07</v>
      </c>
      <c r="D132" s="25">
        <f t="shared" si="7"/>
        <v>8.07</v>
      </c>
      <c r="E132" s="13"/>
      <c r="F132" s="159"/>
      <c r="G132" s="160"/>
      <c r="H132" s="245"/>
    </row>
    <row r="133" spans="1:8" ht="12.75">
      <c r="A133" s="150" t="s">
        <v>411</v>
      </c>
      <c r="B133" s="25"/>
      <c r="C133" s="27">
        <f t="shared" si="6"/>
        <v>7.73</v>
      </c>
      <c r="D133" s="25">
        <f t="shared" si="7"/>
        <v>7.73</v>
      </c>
      <c r="E133" s="13"/>
      <c r="F133" s="159"/>
      <c r="G133" s="160"/>
      <c r="H133" s="245"/>
    </row>
    <row r="134" spans="1:8" ht="12.75">
      <c r="A134" s="150" t="s">
        <v>785</v>
      </c>
      <c r="B134" s="25"/>
      <c r="C134" s="27">
        <f t="shared" si="6"/>
        <v>2.11</v>
      </c>
      <c r="D134" s="25">
        <f t="shared" si="7"/>
        <v>2.11</v>
      </c>
      <c r="E134" s="13"/>
      <c r="F134" s="300"/>
      <c r="G134" s="301"/>
      <c r="H134" s="302"/>
    </row>
    <row r="135" spans="1:8" ht="12.75">
      <c r="A135" s="150" t="s">
        <v>785</v>
      </c>
      <c r="B135" s="25"/>
      <c r="C135" s="27">
        <f t="shared" si="6"/>
        <v>2.11</v>
      </c>
      <c r="D135" s="25">
        <f t="shared" si="7"/>
        <v>2.11</v>
      </c>
      <c r="E135" s="13"/>
      <c r="F135" s="300"/>
      <c r="G135" s="301"/>
      <c r="H135" s="302"/>
    </row>
    <row r="136" spans="1:8" ht="12.75">
      <c r="A136" s="150" t="s">
        <v>412</v>
      </c>
      <c r="B136" s="25"/>
      <c r="C136" s="27">
        <f>C120</f>
        <v>9.6</v>
      </c>
      <c r="D136" s="25">
        <f t="shared" si="7"/>
        <v>9.6</v>
      </c>
      <c r="E136" s="13"/>
      <c r="F136" s="159"/>
      <c r="G136" s="160"/>
      <c r="H136" s="245"/>
    </row>
    <row r="137" spans="1:8" ht="12.75">
      <c r="A137" s="150" t="s">
        <v>780</v>
      </c>
      <c r="B137" s="25"/>
      <c r="C137" s="27">
        <f>C121</f>
        <v>2.11</v>
      </c>
      <c r="D137" s="25">
        <f t="shared" si="7"/>
        <v>2.11</v>
      </c>
      <c r="E137" s="13"/>
      <c r="F137" s="300"/>
      <c r="G137" s="301"/>
      <c r="H137" s="302"/>
    </row>
    <row r="138" spans="1:8" ht="12.75">
      <c r="A138" s="150" t="s">
        <v>413</v>
      </c>
      <c r="B138" s="25"/>
      <c r="C138" s="27">
        <f>C117</f>
        <v>11.46</v>
      </c>
      <c r="D138" s="25">
        <f t="shared" si="7"/>
        <v>11.46</v>
      </c>
      <c r="E138" s="13"/>
      <c r="F138" s="159"/>
      <c r="G138" s="160"/>
      <c r="H138" s="245"/>
    </row>
    <row r="139" spans="1:8" ht="12.75">
      <c r="A139" s="150" t="s">
        <v>414</v>
      </c>
      <c r="B139" s="8"/>
      <c r="C139" s="27">
        <f>C116</f>
        <v>9.6</v>
      </c>
      <c r="D139" s="25">
        <f t="shared" si="7"/>
        <v>9.6</v>
      </c>
      <c r="E139" s="13"/>
      <c r="F139" s="159"/>
      <c r="G139" s="160"/>
      <c r="H139" s="245"/>
    </row>
    <row r="140" spans="1:8" ht="12.75">
      <c r="A140" s="150" t="s">
        <v>789</v>
      </c>
      <c r="B140" s="8"/>
      <c r="C140" s="27">
        <f>C119</f>
        <v>3.66</v>
      </c>
      <c r="D140" s="25">
        <f t="shared" si="7"/>
        <v>3.66</v>
      </c>
      <c r="E140" s="13"/>
      <c r="F140" s="300"/>
      <c r="G140" s="301"/>
      <c r="H140" s="302"/>
    </row>
    <row r="141" spans="1:8" ht="12.75">
      <c r="A141" s="150"/>
      <c r="B141" s="8"/>
      <c r="C141" s="115" t="s">
        <v>164</v>
      </c>
      <c r="D141" s="25">
        <f>SUM(D127:D140)</f>
        <v>90.07999999999998</v>
      </c>
      <c r="E141" s="13"/>
      <c r="F141" s="159"/>
      <c r="G141" s="160"/>
      <c r="H141" s="245"/>
    </row>
    <row r="142" spans="1:8" ht="12.75">
      <c r="A142" s="150"/>
      <c r="B142" s="8"/>
      <c r="C142" s="9"/>
      <c r="D142" s="35"/>
      <c r="E142" s="13"/>
      <c r="F142" s="159"/>
      <c r="G142" s="160"/>
      <c r="H142" s="245"/>
    </row>
    <row r="143" spans="1:8" ht="26.4">
      <c r="A143" s="150" t="str">
        <f>ORÇAMENTO!A68</f>
        <v>5.3</v>
      </c>
      <c r="B143" s="150" t="str">
        <f>ORÇAMENTO!C68</f>
        <v>88494</v>
      </c>
      <c r="C143" s="9" t="str">
        <f>ORÇAMENTO!D68</f>
        <v>APLICAÇÃO E LIXAMENTO DE MASSA LÁTEX EM TETO, UMA DEMÃO. AF_06/2014</v>
      </c>
      <c r="D143" s="8" t="str">
        <f>ORÇAMENTO!E68</f>
        <v>M2</v>
      </c>
      <c r="E143" s="13">
        <f>D158</f>
        <v>90.07999999999998</v>
      </c>
      <c r="F143" s="159"/>
      <c r="G143" s="160"/>
      <c r="H143" s="245"/>
    </row>
    <row r="144" spans="1:8" ht="12.75">
      <c r="A144" s="150" t="s">
        <v>156</v>
      </c>
      <c r="B144" s="8"/>
      <c r="C144" s="10" t="s">
        <v>779</v>
      </c>
      <c r="D144" s="14" t="s">
        <v>161</v>
      </c>
      <c r="E144" s="13"/>
      <c r="F144" s="159"/>
      <c r="G144" s="160"/>
      <c r="H144" s="245"/>
    </row>
    <row r="145" spans="1:8" ht="12.75">
      <c r="A145" s="150" t="s">
        <v>407</v>
      </c>
      <c r="B145" s="25"/>
      <c r="C145" s="27">
        <f>C128</f>
        <v>7.76</v>
      </c>
      <c r="D145" s="25">
        <f>C145</f>
        <v>7.76</v>
      </c>
      <c r="E145" s="13"/>
      <c r="F145" s="159"/>
      <c r="G145" s="160"/>
      <c r="H145" s="245"/>
    </row>
    <row r="146" spans="1:8" ht="12.75">
      <c r="A146" s="150" t="s">
        <v>780</v>
      </c>
      <c r="B146" s="25"/>
      <c r="C146" s="27">
        <f aca="true" t="shared" si="8" ref="C146:C157">C129</f>
        <v>2.11</v>
      </c>
      <c r="D146" s="25">
        <f aca="true" t="shared" si="9" ref="D146:D157">C146</f>
        <v>2.11</v>
      </c>
      <c r="E146" s="13"/>
      <c r="F146" s="159"/>
      <c r="G146" s="160"/>
      <c r="H146" s="245"/>
    </row>
    <row r="147" spans="1:8" ht="12.75">
      <c r="A147" s="150" t="s">
        <v>408</v>
      </c>
      <c r="B147" s="25"/>
      <c r="C147" s="27">
        <f t="shared" si="8"/>
        <v>10.18</v>
      </c>
      <c r="D147" s="25">
        <f t="shared" si="9"/>
        <v>10.18</v>
      </c>
      <c r="E147" s="13"/>
      <c r="F147" s="159"/>
      <c r="G147" s="160"/>
      <c r="H147" s="245"/>
    </row>
    <row r="148" spans="1:8" ht="12.75">
      <c r="A148" s="150" t="s">
        <v>409</v>
      </c>
      <c r="B148" s="25"/>
      <c r="C148" s="27">
        <f t="shared" si="8"/>
        <v>13.58</v>
      </c>
      <c r="D148" s="25">
        <f t="shared" si="9"/>
        <v>13.58</v>
      </c>
      <c r="E148" s="13"/>
      <c r="F148" s="159"/>
      <c r="G148" s="160"/>
      <c r="H148" s="245"/>
    </row>
    <row r="149" spans="1:8" ht="12.75">
      <c r="A149" s="150" t="s">
        <v>410</v>
      </c>
      <c r="B149" s="25"/>
      <c r="C149" s="27">
        <f t="shared" si="8"/>
        <v>8.07</v>
      </c>
      <c r="D149" s="25">
        <f t="shared" si="9"/>
        <v>8.07</v>
      </c>
      <c r="E149" s="13"/>
      <c r="F149" s="159"/>
      <c r="G149" s="160"/>
      <c r="H149" s="245"/>
    </row>
    <row r="150" spans="1:8" ht="12.75">
      <c r="A150" s="150" t="s">
        <v>411</v>
      </c>
      <c r="B150" s="25"/>
      <c r="C150" s="27">
        <f t="shared" si="8"/>
        <v>7.73</v>
      </c>
      <c r="D150" s="25">
        <f t="shared" si="9"/>
        <v>7.73</v>
      </c>
      <c r="E150" s="13"/>
      <c r="F150" s="159"/>
      <c r="G150" s="160"/>
      <c r="H150" s="245"/>
    </row>
    <row r="151" spans="1:8" ht="12.75">
      <c r="A151" s="150" t="s">
        <v>785</v>
      </c>
      <c r="B151" s="25"/>
      <c r="C151" s="27">
        <f t="shared" si="8"/>
        <v>2.11</v>
      </c>
      <c r="D151" s="25">
        <f t="shared" si="9"/>
        <v>2.11</v>
      </c>
      <c r="E151" s="13"/>
      <c r="F151" s="159"/>
      <c r="G151" s="160"/>
      <c r="H151" s="245"/>
    </row>
    <row r="152" spans="1:8" ht="12.75">
      <c r="A152" s="150" t="s">
        <v>785</v>
      </c>
      <c r="B152" s="25"/>
      <c r="C152" s="27">
        <f t="shared" si="8"/>
        <v>2.11</v>
      </c>
      <c r="D152" s="25">
        <f t="shared" si="9"/>
        <v>2.11</v>
      </c>
      <c r="E152" s="13"/>
      <c r="F152" s="159"/>
      <c r="G152" s="160"/>
      <c r="H152" s="245"/>
    </row>
    <row r="153" spans="1:8" ht="12.75">
      <c r="A153" s="150" t="s">
        <v>412</v>
      </c>
      <c r="B153" s="8"/>
      <c r="C153" s="27">
        <f t="shared" si="8"/>
        <v>9.6</v>
      </c>
      <c r="D153" s="25">
        <f t="shared" si="9"/>
        <v>9.6</v>
      </c>
      <c r="E153" s="13"/>
      <c r="F153" s="159"/>
      <c r="G153" s="160"/>
      <c r="H153" s="245"/>
    </row>
    <row r="154" spans="1:8" ht="12.75">
      <c r="A154" s="150" t="s">
        <v>780</v>
      </c>
      <c r="B154" s="8"/>
      <c r="C154" s="27">
        <f t="shared" si="8"/>
        <v>2.11</v>
      </c>
      <c r="D154" s="25">
        <f t="shared" si="9"/>
        <v>2.11</v>
      </c>
      <c r="E154" s="13"/>
      <c r="F154" s="300"/>
      <c r="G154" s="301"/>
      <c r="H154" s="302"/>
    </row>
    <row r="155" spans="1:8" ht="12.75">
      <c r="A155" s="150" t="s">
        <v>413</v>
      </c>
      <c r="B155" s="8"/>
      <c r="C155" s="27">
        <f t="shared" si="8"/>
        <v>11.46</v>
      </c>
      <c r="D155" s="25">
        <f t="shared" si="9"/>
        <v>11.46</v>
      </c>
      <c r="E155" s="13"/>
      <c r="F155" s="300"/>
      <c r="G155" s="301"/>
      <c r="H155" s="302"/>
    </row>
    <row r="156" spans="1:8" ht="12.75">
      <c r="A156" s="150" t="s">
        <v>414</v>
      </c>
      <c r="B156" s="8"/>
      <c r="C156" s="27">
        <f t="shared" si="8"/>
        <v>9.6</v>
      </c>
      <c r="D156" s="25">
        <f t="shared" si="9"/>
        <v>9.6</v>
      </c>
      <c r="E156" s="13"/>
      <c r="F156" s="300"/>
      <c r="G156" s="301"/>
      <c r="H156" s="302"/>
    </row>
    <row r="157" spans="1:8" ht="12.75">
      <c r="A157" s="150" t="s">
        <v>789</v>
      </c>
      <c r="B157" s="8"/>
      <c r="C157" s="27">
        <f t="shared" si="8"/>
        <v>3.66</v>
      </c>
      <c r="D157" s="25">
        <f t="shared" si="9"/>
        <v>3.66</v>
      </c>
      <c r="E157" s="13"/>
      <c r="F157" s="300"/>
      <c r="G157" s="301"/>
      <c r="H157" s="302"/>
    </row>
    <row r="158" spans="1:8" ht="12.75">
      <c r="A158" s="150"/>
      <c r="B158" s="8"/>
      <c r="C158" s="115" t="s">
        <v>164</v>
      </c>
      <c r="D158" s="25">
        <f>SUM(D144:D157)</f>
        <v>90.07999999999998</v>
      </c>
      <c r="E158" s="13"/>
      <c r="F158" s="159"/>
      <c r="G158" s="160"/>
      <c r="H158" s="245"/>
    </row>
    <row r="159" spans="1:8" ht="12.75">
      <c r="A159" s="150"/>
      <c r="B159" s="8"/>
      <c r="C159" s="9"/>
      <c r="D159" s="35"/>
      <c r="E159" s="13"/>
      <c r="F159" s="159"/>
      <c r="G159" s="160"/>
      <c r="H159" s="245"/>
    </row>
    <row r="160" spans="1:8" ht="26.4">
      <c r="A160" s="150" t="str">
        <f>ORÇAMENTO!A69</f>
        <v>5.4</v>
      </c>
      <c r="B160" s="150">
        <f>ORÇAMENTO!C69</f>
        <v>88488</v>
      </c>
      <c r="C160" s="9" t="str">
        <f>ORÇAMENTO!D69</f>
        <v>APLICAÇÃO MANUAL DE PINTURA COM TINTA LÁTEX PVA EM TETO, DUAS DEMÃOS. AF_06/2014</v>
      </c>
      <c r="D160" s="8" t="str">
        <f>ORÇAMENTO!E69</f>
        <v>M2</v>
      </c>
      <c r="E160" s="13">
        <f>D175</f>
        <v>90.07999999999998</v>
      </c>
      <c r="F160" s="159"/>
      <c r="G160" s="160"/>
      <c r="H160" s="245"/>
    </row>
    <row r="161" spans="1:8" ht="12.75">
      <c r="A161" s="150" t="s">
        <v>156</v>
      </c>
      <c r="B161" s="8"/>
      <c r="C161" s="10" t="s">
        <v>779</v>
      </c>
      <c r="D161" s="14" t="s">
        <v>161</v>
      </c>
      <c r="E161" s="13"/>
      <c r="F161" s="159"/>
      <c r="G161" s="160"/>
      <c r="H161" s="245"/>
    </row>
    <row r="162" spans="1:8" ht="12.75">
      <c r="A162" s="150" t="s">
        <v>407</v>
      </c>
      <c r="B162" s="25"/>
      <c r="C162" s="27">
        <f>C145</f>
        <v>7.76</v>
      </c>
      <c r="D162" s="25">
        <f>C162</f>
        <v>7.76</v>
      </c>
      <c r="E162" s="13"/>
      <c r="F162" s="159"/>
      <c r="G162" s="160"/>
      <c r="H162" s="245"/>
    </row>
    <row r="163" spans="1:8" ht="12.75">
      <c r="A163" s="150" t="s">
        <v>780</v>
      </c>
      <c r="B163" s="25"/>
      <c r="C163" s="27">
        <f aca="true" t="shared" si="10" ref="C163:C174">C146</f>
        <v>2.11</v>
      </c>
      <c r="D163" s="25">
        <f aca="true" t="shared" si="11" ref="D163:D174">C163</f>
        <v>2.11</v>
      </c>
      <c r="E163" s="13"/>
      <c r="F163" s="159"/>
      <c r="G163" s="160"/>
      <c r="H163" s="245"/>
    </row>
    <row r="164" spans="1:8" ht="12.75">
      <c r="A164" s="150" t="s">
        <v>408</v>
      </c>
      <c r="B164" s="25"/>
      <c r="C164" s="27">
        <f t="shared" si="10"/>
        <v>10.18</v>
      </c>
      <c r="D164" s="25">
        <f t="shared" si="11"/>
        <v>10.18</v>
      </c>
      <c r="E164" s="13"/>
      <c r="F164" s="159"/>
      <c r="G164" s="160"/>
      <c r="H164" s="245"/>
    </row>
    <row r="165" spans="1:8" ht="12.75">
      <c r="A165" s="150" t="s">
        <v>409</v>
      </c>
      <c r="B165" s="25"/>
      <c r="C165" s="27">
        <f t="shared" si="10"/>
        <v>13.58</v>
      </c>
      <c r="D165" s="25">
        <f t="shared" si="11"/>
        <v>13.58</v>
      </c>
      <c r="E165" s="13"/>
      <c r="F165" s="159"/>
      <c r="G165" s="160"/>
      <c r="H165" s="245"/>
    </row>
    <row r="166" spans="1:8" ht="12.75">
      <c r="A166" s="150" t="s">
        <v>410</v>
      </c>
      <c r="B166" s="25"/>
      <c r="C166" s="27">
        <f t="shared" si="10"/>
        <v>8.07</v>
      </c>
      <c r="D166" s="25">
        <f t="shared" si="11"/>
        <v>8.07</v>
      </c>
      <c r="E166" s="13"/>
      <c r="F166" s="159"/>
      <c r="G166" s="160"/>
      <c r="H166" s="245"/>
    </row>
    <row r="167" spans="1:8" ht="12.75">
      <c r="A167" s="150" t="s">
        <v>411</v>
      </c>
      <c r="B167" s="25"/>
      <c r="C167" s="27">
        <f t="shared" si="10"/>
        <v>7.73</v>
      </c>
      <c r="D167" s="25">
        <f t="shared" si="11"/>
        <v>7.73</v>
      </c>
      <c r="E167" s="13"/>
      <c r="F167" s="159"/>
      <c r="G167" s="160"/>
      <c r="H167" s="245"/>
    </row>
    <row r="168" spans="1:8" ht="12.75">
      <c r="A168" s="150" t="s">
        <v>785</v>
      </c>
      <c r="B168" s="25"/>
      <c r="C168" s="27">
        <f t="shared" si="10"/>
        <v>2.11</v>
      </c>
      <c r="D168" s="25">
        <f t="shared" si="11"/>
        <v>2.11</v>
      </c>
      <c r="E168" s="13"/>
      <c r="F168" s="159"/>
      <c r="G168" s="160"/>
      <c r="H168" s="245"/>
    </row>
    <row r="169" spans="1:8" ht="12.75">
      <c r="A169" s="150" t="s">
        <v>785</v>
      </c>
      <c r="B169" s="25"/>
      <c r="C169" s="27">
        <f t="shared" si="10"/>
        <v>2.11</v>
      </c>
      <c r="D169" s="25">
        <f t="shared" si="11"/>
        <v>2.11</v>
      </c>
      <c r="E169" s="13"/>
      <c r="F169" s="159"/>
      <c r="G169" s="160"/>
      <c r="H169" s="245"/>
    </row>
    <row r="170" spans="1:8" ht="12.75">
      <c r="A170" s="150" t="s">
        <v>412</v>
      </c>
      <c r="B170" s="8"/>
      <c r="C170" s="27">
        <f t="shared" si="10"/>
        <v>9.6</v>
      </c>
      <c r="D170" s="25">
        <f t="shared" si="11"/>
        <v>9.6</v>
      </c>
      <c r="E170" s="13"/>
      <c r="F170" s="159"/>
      <c r="G170" s="160"/>
      <c r="H170" s="245"/>
    </row>
    <row r="171" spans="1:8" ht="12.75">
      <c r="A171" s="150" t="s">
        <v>780</v>
      </c>
      <c r="B171" s="8"/>
      <c r="C171" s="27">
        <f t="shared" si="10"/>
        <v>2.11</v>
      </c>
      <c r="D171" s="25">
        <f t="shared" si="11"/>
        <v>2.11</v>
      </c>
      <c r="E171" s="13"/>
      <c r="F171" s="300"/>
      <c r="G171" s="301"/>
      <c r="H171" s="302"/>
    </row>
    <row r="172" spans="1:8" ht="12.75">
      <c r="A172" s="150" t="s">
        <v>413</v>
      </c>
      <c r="B172" s="8"/>
      <c r="C172" s="27">
        <f t="shared" si="10"/>
        <v>11.46</v>
      </c>
      <c r="D172" s="25">
        <f t="shared" si="11"/>
        <v>11.46</v>
      </c>
      <c r="E172" s="13"/>
      <c r="F172" s="300"/>
      <c r="G172" s="301"/>
      <c r="H172" s="302"/>
    </row>
    <row r="173" spans="1:8" ht="12.75">
      <c r="A173" s="150" t="s">
        <v>414</v>
      </c>
      <c r="B173" s="8"/>
      <c r="C173" s="27">
        <f t="shared" si="10"/>
        <v>9.6</v>
      </c>
      <c r="D173" s="25">
        <f t="shared" si="11"/>
        <v>9.6</v>
      </c>
      <c r="E173" s="13"/>
      <c r="F173" s="300"/>
      <c r="G173" s="301"/>
      <c r="H173" s="302"/>
    </row>
    <row r="174" spans="1:8" ht="12.75">
      <c r="A174" s="150" t="s">
        <v>789</v>
      </c>
      <c r="B174" s="8"/>
      <c r="C174" s="27">
        <f t="shared" si="10"/>
        <v>3.66</v>
      </c>
      <c r="D174" s="25">
        <f t="shared" si="11"/>
        <v>3.66</v>
      </c>
      <c r="E174" s="13"/>
      <c r="F174" s="300"/>
      <c r="G174" s="301"/>
      <c r="H174" s="302"/>
    </row>
    <row r="175" spans="1:8" ht="12.75">
      <c r="A175" s="150"/>
      <c r="B175" s="8"/>
      <c r="C175" s="115" t="s">
        <v>164</v>
      </c>
      <c r="D175" s="25">
        <f>SUM(D161:D174)</f>
        <v>90.07999999999998</v>
      </c>
      <c r="E175" s="13"/>
      <c r="F175" s="159"/>
      <c r="G175" s="160"/>
      <c r="H175" s="245"/>
    </row>
    <row r="176" spans="1:8" ht="12.75">
      <c r="A176" s="150"/>
      <c r="B176" s="8"/>
      <c r="C176" s="9"/>
      <c r="D176" s="35"/>
      <c r="E176" s="13"/>
      <c r="F176" s="159"/>
      <c r="G176" s="160"/>
      <c r="H176" s="245"/>
    </row>
    <row r="177" spans="1:8" ht="66">
      <c r="A177" s="150" t="str">
        <f>ORÇAMENTO!A70</f>
        <v>5.5</v>
      </c>
      <c r="B177" s="8">
        <f>ORÇAMENTO!C70</f>
        <v>87251</v>
      </c>
      <c r="C177" s="116" t="str">
        <f>ORÇAMENTO!D70</f>
        <v>REVESTIMENTO CERÂMICO PARA PISO COM PLACAS TIPO ESMALTADA EXTRA DE DIMENSÕES 45X45 CM APLICADA EM AMBIENTES DE ÁREA MAIOR QUE 10 M2. AF_06/2014</v>
      </c>
      <c r="D177" s="8" t="str">
        <f>ORÇAMENTO!E70</f>
        <v>M2</v>
      </c>
      <c r="E177" s="13">
        <f>D192</f>
        <v>90.07999999999998</v>
      </c>
      <c r="F177" s="159"/>
      <c r="G177" s="160"/>
      <c r="H177" s="245"/>
    </row>
    <row r="178" spans="1:8" ht="12.75">
      <c r="A178" s="150" t="s">
        <v>156</v>
      </c>
      <c r="B178" s="8"/>
      <c r="C178" s="10" t="s">
        <v>779</v>
      </c>
      <c r="D178" s="14" t="s">
        <v>161</v>
      </c>
      <c r="E178" s="13"/>
      <c r="F178" s="159"/>
      <c r="G178" s="160"/>
      <c r="H178" s="245"/>
    </row>
    <row r="179" spans="1:8" ht="12.75">
      <c r="A179" s="150" t="s">
        <v>407</v>
      </c>
      <c r="B179" s="25"/>
      <c r="C179" s="27">
        <f>C162</f>
        <v>7.76</v>
      </c>
      <c r="D179" s="25">
        <f>C179</f>
        <v>7.76</v>
      </c>
      <c r="E179" s="13"/>
      <c r="F179" s="159"/>
      <c r="G179" s="160"/>
      <c r="H179" s="245"/>
    </row>
    <row r="180" spans="1:8" ht="12.75">
      <c r="A180" s="150" t="s">
        <v>780</v>
      </c>
      <c r="B180" s="25"/>
      <c r="C180" s="27">
        <f aca="true" t="shared" si="12" ref="C180:C191">C163</f>
        <v>2.11</v>
      </c>
      <c r="D180" s="25">
        <f aca="true" t="shared" si="13" ref="D180:D191">C180</f>
        <v>2.11</v>
      </c>
      <c r="E180" s="13"/>
      <c r="F180" s="159"/>
      <c r="G180" s="160"/>
      <c r="H180" s="245"/>
    </row>
    <row r="181" spans="1:8" ht="12.75">
      <c r="A181" s="150" t="s">
        <v>408</v>
      </c>
      <c r="B181" s="25"/>
      <c r="C181" s="27">
        <f t="shared" si="12"/>
        <v>10.18</v>
      </c>
      <c r="D181" s="25">
        <f t="shared" si="13"/>
        <v>10.18</v>
      </c>
      <c r="E181" s="13"/>
      <c r="F181" s="159"/>
      <c r="G181" s="160"/>
      <c r="H181" s="245"/>
    </row>
    <row r="182" spans="1:8" ht="12.75">
      <c r="A182" s="150" t="s">
        <v>409</v>
      </c>
      <c r="B182" s="25"/>
      <c r="C182" s="27">
        <f t="shared" si="12"/>
        <v>13.58</v>
      </c>
      <c r="D182" s="25">
        <f t="shared" si="13"/>
        <v>13.58</v>
      </c>
      <c r="E182" s="13"/>
      <c r="F182" s="159"/>
      <c r="G182" s="160"/>
      <c r="H182" s="245"/>
    </row>
    <row r="183" spans="1:8" ht="12.75">
      <c r="A183" s="150" t="s">
        <v>410</v>
      </c>
      <c r="B183" s="25"/>
      <c r="C183" s="27">
        <f t="shared" si="12"/>
        <v>8.07</v>
      </c>
      <c r="D183" s="25">
        <f t="shared" si="13"/>
        <v>8.07</v>
      </c>
      <c r="E183" s="13"/>
      <c r="F183" s="159"/>
      <c r="G183" s="160"/>
      <c r="H183" s="245"/>
    </row>
    <row r="184" spans="1:8" ht="12.75">
      <c r="A184" s="150" t="s">
        <v>411</v>
      </c>
      <c r="B184" s="25"/>
      <c r="C184" s="27">
        <f t="shared" si="12"/>
        <v>7.73</v>
      </c>
      <c r="D184" s="25">
        <f t="shared" si="13"/>
        <v>7.73</v>
      </c>
      <c r="E184" s="13"/>
      <c r="F184" s="159"/>
      <c r="G184" s="160"/>
      <c r="H184" s="245"/>
    </row>
    <row r="185" spans="1:8" ht="12.75">
      <c r="A185" s="150" t="s">
        <v>785</v>
      </c>
      <c r="B185" s="25"/>
      <c r="C185" s="27">
        <f t="shared" si="12"/>
        <v>2.11</v>
      </c>
      <c r="D185" s="25">
        <f t="shared" si="13"/>
        <v>2.11</v>
      </c>
      <c r="E185" s="13"/>
      <c r="F185" s="159"/>
      <c r="G185" s="160"/>
      <c r="H185" s="245"/>
    </row>
    <row r="186" spans="1:8" ht="12.75">
      <c r="A186" s="150" t="s">
        <v>785</v>
      </c>
      <c r="B186" s="8"/>
      <c r="C186" s="27">
        <f t="shared" si="12"/>
        <v>2.11</v>
      </c>
      <c r="D186" s="25">
        <f t="shared" si="13"/>
        <v>2.11</v>
      </c>
      <c r="E186" s="13"/>
      <c r="F186" s="159"/>
      <c r="G186" s="160"/>
      <c r="H186" s="245"/>
    </row>
    <row r="187" spans="1:8" ht="12.75">
      <c r="A187" s="150" t="s">
        <v>412</v>
      </c>
      <c r="B187" s="8"/>
      <c r="C187" s="27">
        <f t="shared" si="12"/>
        <v>9.6</v>
      </c>
      <c r="D187" s="25">
        <f t="shared" si="13"/>
        <v>9.6</v>
      </c>
      <c r="E187" s="13"/>
      <c r="F187" s="300"/>
      <c r="G187" s="301"/>
      <c r="H187" s="302"/>
    </row>
    <row r="188" spans="1:8" ht="12.75">
      <c r="A188" s="150" t="s">
        <v>780</v>
      </c>
      <c r="B188" s="8"/>
      <c r="C188" s="27">
        <f t="shared" si="12"/>
        <v>2.11</v>
      </c>
      <c r="D188" s="25">
        <f t="shared" si="13"/>
        <v>2.11</v>
      </c>
      <c r="E188" s="13"/>
      <c r="F188" s="300"/>
      <c r="G188" s="301"/>
      <c r="H188" s="302"/>
    </row>
    <row r="189" spans="1:8" ht="12.75">
      <c r="A189" s="150" t="s">
        <v>413</v>
      </c>
      <c r="B189" s="8"/>
      <c r="C189" s="27">
        <f t="shared" si="12"/>
        <v>11.46</v>
      </c>
      <c r="D189" s="25">
        <f t="shared" si="13"/>
        <v>11.46</v>
      </c>
      <c r="E189" s="13"/>
      <c r="F189" s="300"/>
      <c r="G189" s="301"/>
      <c r="H189" s="302"/>
    </row>
    <row r="190" spans="1:8" ht="12.75">
      <c r="A190" s="150" t="s">
        <v>414</v>
      </c>
      <c r="B190" s="8"/>
      <c r="C190" s="27">
        <f t="shared" si="12"/>
        <v>9.6</v>
      </c>
      <c r="D190" s="25">
        <f t="shared" si="13"/>
        <v>9.6</v>
      </c>
      <c r="E190" s="13"/>
      <c r="F190" s="300"/>
      <c r="G190" s="301"/>
      <c r="H190" s="302"/>
    </row>
    <row r="191" spans="1:8" ht="12.75">
      <c r="A191" s="150" t="s">
        <v>789</v>
      </c>
      <c r="B191" s="8"/>
      <c r="C191" s="27">
        <f t="shared" si="12"/>
        <v>3.66</v>
      </c>
      <c r="D191" s="25">
        <f t="shared" si="13"/>
        <v>3.66</v>
      </c>
      <c r="E191" s="13"/>
      <c r="F191" s="300"/>
      <c r="G191" s="301"/>
      <c r="H191" s="302"/>
    </row>
    <row r="192" spans="1:8" ht="12.75">
      <c r="A192" s="150"/>
      <c r="B192" s="8"/>
      <c r="C192" s="115" t="s">
        <v>164</v>
      </c>
      <c r="D192" s="25">
        <f>SUM(D178:D191)</f>
        <v>90.07999999999998</v>
      </c>
      <c r="E192" s="13"/>
      <c r="F192" s="159"/>
      <c r="G192" s="160"/>
      <c r="H192" s="245"/>
    </row>
    <row r="193" spans="1:8" ht="12.75">
      <c r="A193" s="150"/>
      <c r="B193" s="8"/>
      <c r="C193" s="9"/>
      <c r="D193" s="8"/>
      <c r="E193" s="13"/>
      <c r="F193" s="159"/>
      <c r="G193" s="160"/>
      <c r="H193" s="245"/>
    </row>
    <row r="194" spans="1:8" ht="12.75">
      <c r="A194" s="378" t="s">
        <v>20</v>
      </c>
      <c r="B194" s="380"/>
      <c r="C194" s="380"/>
      <c r="D194" s="380"/>
      <c r="E194" s="380"/>
      <c r="F194" s="380"/>
      <c r="G194" s="380"/>
      <c r="H194" s="154">
        <f>SUM(H106:H193)</f>
        <v>0</v>
      </c>
    </row>
    <row r="195" spans="1:8" ht="12.75">
      <c r="A195" s="150">
        <v>6</v>
      </c>
      <c r="B195" s="15"/>
      <c r="C195" s="439" t="s">
        <v>93</v>
      </c>
      <c r="D195" s="440"/>
      <c r="E195" s="440"/>
      <c r="F195" s="440"/>
      <c r="G195" s="440"/>
      <c r="H195" s="441"/>
    </row>
    <row r="196" spans="1:8" ht="39.6">
      <c r="A196" s="150" t="str">
        <f>ORÇAMENTO!A73</f>
        <v>6.1</v>
      </c>
      <c r="B196" s="3" t="str">
        <f>ORÇAMENTO!C73</f>
        <v>COMP.03</v>
      </c>
      <c r="C196" s="36" t="str">
        <f>ORÇAMENTO!D73</f>
        <v>FABRICAÇÃO DE TESOURA INTEIRA EM AÇO, PARA TELHA METÁLICA, PLÁSTICA OU TERMOACÚSTICA, INCLUSO   IÇAMENTO.</v>
      </c>
      <c r="D196" s="166" t="str">
        <f>ORÇAMENTO!E73</f>
        <v>UNID</v>
      </c>
      <c r="E196" s="13">
        <v>8</v>
      </c>
      <c r="F196" s="427" t="s">
        <v>418</v>
      </c>
      <c r="G196" s="428"/>
      <c r="H196" s="429"/>
    </row>
    <row r="197" spans="1:8" ht="26.4">
      <c r="A197" s="150" t="str">
        <f>ORÇAMENTO!A74</f>
        <v>6.2</v>
      </c>
      <c r="B197" s="3" t="str">
        <f>ORÇAMENTO!C74</f>
        <v>COMP.04</v>
      </c>
      <c r="C197" s="36" t="str">
        <f>ORÇAMENTO!D74</f>
        <v>INSTALAÇÃO DE TESOURA (INTEIRA OU MEIA), EM AÇO, INCLUSO IÇAMENTO.</v>
      </c>
      <c r="D197" s="299" t="str">
        <f>ORÇAMENTO!E74</f>
        <v>UNID</v>
      </c>
      <c r="E197" s="13">
        <v>8</v>
      </c>
      <c r="F197" s="427" t="s">
        <v>418</v>
      </c>
      <c r="G197" s="428"/>
      <c r="H197" s="429"/>
    </row>
    <row r="198" spans="1:8" ht="66">
      <c r="A198" s="150" t="str">
        <f>ORÇAMENTO!A75</f>
        <v>6.3</v>
      </c>
      <c r="B198" s="3" t="str">
        <f>ORÇAMENTO!C75</f>
        <v>92580</v>
      </c>
      <c r="C198" s="36" t="str">
        <f>ORÇAMENTO!D75</f>
        <v>TRAMA DE AÇO COMPOSTA POR TERÇAS PARA TELHADOS DE ATÉ 2 ÁGUAS PARA TELHA ONDULADA DE FIBROCIMENTO, METÁLICA, PLÁSTICA OU TERMOACÚSTICA, INCLUSO TRANSPORTE VERTICAL. AF_07/2019</v>
      </c>
      <c r="D198" s="299" t="str">
        <f>ORÇAMENTO!E75</f>
        <v>M2</v>
      </c>
      <c r="E198" s="13">
        <v>1460.97</v>
      </c>
      <c r="F198" s="427" t="s">
        <v>774</v>
      </c>
      <c r="G198" s="428"/>
      <c r="H198" s="429"/>
    </row>
    <row r="199" spans="1:8" ht="66">
      <c r="A199" s="150" t="str">
        <f>ORÇAMENTO!A76</f>
        <v>6.4</v>
      </c>
      <c r="B199" s="3" t="str">
        <f>ORÇAMENTO!C76</f>
        <v>COMP.05</v>
      </c>
      <c r="C199" s="36" t="str">
        <f>ORÇAMENTO!D76</f>
        <v>CONTRAVENTAMENTO DE TESOURA EM AÇO 12,5 MM, ABAS IGUAIS, COM CONEXÕES SOLDADAS, INCLUSOS MÃO DE OBRA, TRANSPORTE E IÇAMENTO UTILIZANDO TALHA MANUAL - FORNECIMENTO E INSTALAÇÃO.</v>
      </c>
      <c r="D199" s="299" t="str">
        <f>ORÇAMENTO!E76</f>
        <v>KG</v>
      </c>
      <c r="E199" s="13">
        <v>173.34</v>
      </c>
      <c r="F199" s="427" t="s">
        <v>649</v>
      </c>
      <c r="G199" s="428"/>
      <c r="H199" s="429"/>
    </row>
    <row r="200" spans="1:8" ht="24.6" customHeight="1">
      <c r="A200" s="150" t="str">
        <f>ORÇAMENTO!A77</f>
        <v>6.5</v>
      </c>
      <c r="B200" s="3" t="str">
        <f>ORÇAMENTO!C77</f>
        <v>COMP.06</v>
      </c>
      <c r="C200" s="36" t="str">
        <f>ORÇAMENTO!D77</f>
        <v>LINHA DE CORRENTE EM AÇO CA-50 8.0MM</v>
      </c>
      <c r="D200" s="299" t="str">
        <f>ORÇAMENTO!E77</f>
        <v>KG</v>
      </c>
      <c r="E200" s="13">
        <v>71.1</v>
      </c>
      <c r="F200" s="427" t="s">
        <v>650</v>
      </c>
      <c r="G200" s="428"/>
      <c r="H200" s="429"/>
    </row>
    <row r="201" spans="1:8" ht="21" customHeight="1">
      <c r="A201" s="150" t="str">
        <f>ORÇAMENTO!A78</f>
        <v>6.6</v>
      </c>
      <c r="B201" s="3" t="str">
        <f>ORÇAMENTO!C78</f>
        <v>COMP.07</v>
      </c>
      <c r="C201" s="36" t="str">
        <f>ORÇAMENTO!D78</f>
        <v>BARRAS DE TIRANTE 16.00MM LISO</v>
      </c>
      <c r="D201" s="299" t="str">
        <f>ORÇAMENTO!E78</f>
        <v>KG</v>
      </c>
      <c r="E201" s="13">
        <v>625</v>
      </c>
      <c r="F201" s="427" t="s">
        <v>651</v>
      </c>
      <c r="G201" s="428"/>
      <c r="H201" s="429"/>
    </row>
    <row r="202" spans="1:8" ht="25.8" customHeight="1">
      <c r="A202" s="150" t="str">
        <f>ORÇAMENTO!A79</f>
        <v>6.7</v>
      </c>
      <c r="B202" s="3" t="str">
        <f>ORÇAMENTO!C79</f>
        <v>COMP.08</v>
      </c>
      <c r="C202" s="36" t="str">
        <f>ORÇAMENTO!D79</f>
        <v>CHAPA DE ACO GROSSA, ASTM A36, E = 3/8 " (9,53 MM) 74,69 KG/M2</v>
      </c>
      <c r="D202" s="299" t="str">
        <f>ORÇAMENTO!E79</f>
        <v>KG</v>
      </c>
      <c r="E202" s="13">
        <v>535</v>
      </c>
      <c r="F202" s="427" t="s">
        <v>653</v>
      </c>
      <c r="G202" s="428"/>
      <c r="H202" s="429"/>
    </row>
    <row r="203" spans="1:8" ht="28.8" customHeight="1">
      <c r="A203" s="150" t="str">
        <f>ORÇAMENTO!A80</f>
        <v>6.8</v>
      </c>
      <c r="B203" s="3" t="str">
        <f>ORÇAMENTO!C80</f>
        <v>COMP.09</v>
      </c>
      <c r="C203" s="36" t="str">
        <f>ORÇAMENTO!D80</f>
        <v>CHAPA DE ACO FINA A QUENTE BITOLA MSG 3/16 ", E = 4,75 MM (38,00 KG/M2)</v>
      </c>
      <c r="D203" s="299" t="str">
        <f>ORÇAMENTO!E80</f>
        <v>KG</v>
      </c>
      <c r="E203" s="13">
        <v>927</v>
      </c>
      <c r="F203" s="427" t="s">
        <v>652</v>
      </c>
      <c r="G203" s="428"/>
      <c r="H203" s="429"/>
    </row>
    <row r="204" spans="1:8" ht="39.6">
      <c r="A204" s="150" t="str">
        <f>ORÇAMENTO!A81</f>
        <v>6.9</v>
      </c>
      <c r="B204" s="3" t="str">
        <f>ORÇAMENTO!C81</f>
        <v>94213</v>
      </c>
      <c r="C204" s="36" t="str">
        <f>ORÇAMENTO!D81</f>
        <v>TELHAMENTO COM TELHA DE AÇO/ALUMÍNIO E = 0,5 MM, COM ATÉ 2 ÁGUAS, INCLUSO IÇAMENTO. AF_07/2019</v>
      </c>
      <c r="D204" s="299" t="str">
        <f>ORÇAMENTO!E81</f>
        <v>M2</v>
      </c>
      <c r="E204" s="13">
        <v>1646.55</v>
      </c>
      <c r="F204" s="427"/>
      <c r="G204" s="428"/>
      <c r="H204" s="429"/>
    </row>
    <row r="205" spans="1:8" ht="39.6">
      <c r="A205" s="150" t="str">
        <f>ORÇAMENTO!A82</f>
        <v>6.10</v>
      </c>
      <c r="B205" s="3" t="str">
        <f>ORÇAMENTO!C82</f>
        <v>94229</v>
      </c>
      <c r="C205" s="36" t="str">
        <f>ORÇAMENTO!D82</f>
        <v>CALHA EM CHAPA DE AÇO GALVANIZADO NÚMERO 24, DESENVOLVIMENTO DE 100 CM, INCLUSO TRANSPORTE VERTICAL. AF_07/2019</v>
      </c>
      <c r="D205" s="299" t="str">
        <f>ORÇAMENTO!E82</f>
        <v>M</v>
      </c>
      <c r="E205" s="13">
        <v>119.34</v>
      </c>
      <c r="F205" s="427" t="s">
        <v>775</v>
      </c>
      <c r="G205" s="428"/>
      <c r="H205" s="429"/>
    </row>
    <row r="206" spans="1:8" ht="12.75">
      <c r="A206" s="378"/>
      <c r="B206" s="380"/>
      <c r="C206" s="380"/>
      <c r="D206" s="380"/>
      <c r="E206" s="380"/>
      <c r="F206" s="380"/>
      <c r="G206" s="380"/>
      <c r="H206" s="154"/>
    </row>
    <row r="207" spans="1:8" ht="12.75">
      <c r="A207" s="150" t="str">
        <f>ORÇAMENTO!A84</f>
        <v>7.0</v>
      </c>
      <c r="B207" s="15"/>
      <c r="C207" s="439" t="str">
        <f>ORÇAMENTO!D84</f>
        <v>INSTALAÇÕES HIDROSSANITÁRIAS</v>
      </c>
      <c r="D207" s="440"/>
      <c r="E207" s="440"/>
      <c r="F207" s="440"/>
      <c r="G207" s="440"/>
      <c r="H207" s="441"/>
    </row>
    <row r="208" spans="1:8" ht="12.75">
      <c r="A208" s="150" t="str">
        <f>ORÇAMENTO!A85</f>
        <v>7.1</v>
      </c>
      <c r="B208" s="15"/>
      <c r="C208" s="162" t="str">
        <f>ORÇAMENTO!D85</f>
        <v>ESGOTO</v>
      </c>
      <c r="D208" s="163"/>
      <c r="E208" s="163"/>
      <c r="F208" s="163"/>
      <c r="G208" s="163"/>
      <c r="H208" s="156"/>
    </row>
    <row r="209" spans="1:8" ht="52.8">
      <c r="A209" s="150" t="str">
        <f>ORÇAMENTO!A86</f>
        <v>7.1.1</v>
      </c>
      <c r="B209" s="8" t="str">
        <f>ORÇAMENTO!C86</f>
        <v>89711</v>
      </c>
      <c r="C209" s="9" t="str">
        <f>ORÇAMENTO!D86</f>
        <v>TUBO PVC, SERIE NORMAL, ESGOTO PREDIAL, DN 40 MM, FORNECIDO E INSTALADO EM RAMAL DE DESCARGA OU RAMAL DE ESGOTO SANITÁRIO. AF_12/2014</v>
      </c>
      <c r="D209" s="321" t="str">
        <f>ORÇAMENTO!E86</f>
        <v>M</v>
      </c>
      <c r="E209" s="13">
        <v>30</v>
      </c>
      <c r="F209" s="427" t="s">
        <v>520</v>
      </c>
      <c r="G209" s="428"/>
      <c r="H209" s="429"/>
    </row>
    <row r="210" spans="1:8" ht="52.8">
      <c r="A210" s="150" t="str">
        <f>ORÇAMENTO!A87</f>
        <v>7.1.2</v>
      </c>
      <c r="B210" s="8" t="str">
        <f>ORÇAMENTO!C87</f>
        <v>89712</v>
      </c>
      <c r="C210" s="9" t="str">
        <f>ORÇAMENTO!D87</f>
        <v>TUBO PVC, SERIE NORMAL, ESGOTO PREDIAL, DN 50 MM, FORNECIDO E INSTALADO EM RAMAL DE DESCARGA OU RAMAL DE ESGOTO SANITÁRIO. AF_12/2014</v>
      </c>
      <c r="D210" s="321" t="str">
        <f>ORÇAMENTO!E87</f>
        <v>M</v>
      </c>
      <c r="E210" s="13">
        <v>30</v>
      </c>
      <c r="F210" s="427" t="s">
        <v>520</v>
      </c>
      <c r="G210" s="428"/>
      <c r="H210" s="429"/>
    </row>
    <row r="211" spans="1:8" ht="52.8">
      <c r="A211" s="150" t="str">
        <f>ORÇAMENTO!A88</f>
        <v>7.1.3</v>
      </c>
      <c r="B211" s="8" t="str">
        <f>ORÇAMENTO!C88</f>
        <v>89714</v>
      </c>
      <c r="C211" s="9" t="str">
        <f>ORÇAMENTO!D88</f>
        <v>TUBO PVC, SERIE NORMAL, ESGOTO PREDIAL, DN 100 MM, FORNECIDO E INSTALADO EM RAMAL DE DESCARGA OU RAMAL DE ESGOTO SANITÁRIO. AF_12/2014</v>
      </c>
      <c r="D211" s="321" t="str">
        <f>ORÇAMENTO!E88</f>
        <v>M</v>
      </c>
      <c r="E211" s="13">
        <v>111</v>
      </c>
      <c r="F211" s="427" t="s">
        <v>521</v>
      </c>
      <c r="G211" s="428"/>
      <c r="H211" s="429"/>
    </row>
    <row r="212" spans="1:8" ht="52.8">
      <c r="A212" s="150" t="str">
        <f>ORÇAMENTO!A89</f>
        <v>7.1.4</v>
      </c>
      <c r="B212" s="8" t="str">
        <f>ORÇAMENTO!C89</f>
        <v>89707</v>
      </c>
      <c r="C212" s="9" t="str">
        <f>ORÇAMENTO!D89</f>
        <v>CAIXA SIFONADA, PVC, DN 100 X 100 X 50 MM, JUNTA ELÁSTICA, FORNECIDA E INSTALADA EM RAMAL DE DESCARGA OU EM RAMAL DE ESGOTO SANITÁRIO. AF_12/2014</v>
      </c>
      <c r="D212" s="321" t="str">
        <f>ORÇAMENTO!E89</f>
        <v>UN</v>
      </c>
      <c r="E212" s="13">
        <v>7</v>
      </c>
      <c r="F212" s="427" t="s">
        <v>522</v>
      </c>
      <c r="G212" s="428"/>
      <c r="H212" s="429"/>
    </row>
    <row r="213" spans="1:8" ht="66">
      <c r="A213" s="150" t="str">
        <f>ORÇAMENTO!A90</f>
        <v>7.1.5</v>
      </c>
      <c r="B213" s="8" t="str">
        <f>ORÇAMENTO!C90</f>
        <v>89811</v>
      </c>
      <c r="C213" s="9" t="str">
        <f>ORÇAMENTO!D90</f>
        <v>CURVA CURTA 90 GRAUS, PVC, SERIE NORMAL, ESGOTO PREDIAL, DN 100 MM, JUNTA ELÁSTICA, FORNECIDO E INSTALADO EM PRUMADA DE ESGOTO SANITÁRIO OU VENTILAÇÃO. AF_12/2014</v>
      </c>
      <c r="D213" s="321" t="str">
        <f>ORÇAMENTO!E90</f>
        <v>UN</v>
      </c>
      <c r="E213" s="13">
        <v>4</v>
      </c>
      <c r="F213" s="427" t="s">
        <v>523</v>
      </c>
      <c r="G213" s="428"/>
      <c r="H213" s="429"/>
    </row>
    <row r="214" spans="1:8" ht="66">
      <c r="A214" s="150" t="str">
        <f>ORÇAMENTO!A91</f>
        <v>7.1.6</v>
      </c>
      <c r="B214" s="8" t="str">
        <f>ORÇAMENTO!C91</f>
        <v>89803</v>
      </c>
      <c r="C214" s="9" t="str">
        <f>ORÇAMENTO!D91</f>
        <v>CURVA CURTA 90 GRAUS, PVC, SERIE NORMAL, ESGOTO PREDIAL, DN 50 MM, JUNTA ELÁSTICA, FORNECIDO E INSTALADO EM PRUMADA DE ESGOTO SANITÁRIO OU VENTILAÇÃO. AF_12/2014</v>
      </c>
      <c r="D214" s="321" t="str">
        <f>ORÇAMENTO!E91</f>
        <v>UN</v>
      </c>
      <c r="E214" s="13">
        <v>1</v>
      </c>
      <c r="F214" s="427" t="s">
        <v>155</v>
      </c>
      <c r="G214" s="428"/>
      <c r="H214" s="429"/>
    </row>
    <row r="215" spans="1:8" ht="66">
      <c r="A215" s="150" t="str">
        <f>ORÇAMENTO!A92</f>
        <v>7.1.7</v>
      </c>
      <c r="B215" s="8" t="str">
        <f>ORÇAMENTO!C92</f>
        <v>89732</v>
      </c>
      <c r="C215" s="9" t="str">
        <f>ORÇAMENTO!D92</f>
        <v>JOELHO 45 GRAUS, PVC, SERIE NORMAL, ESGOTO PREDIAL, DN 50 MM, JUNTA ELÁSTICA, FORNECIDO E INSTALADO EM RAMAL DE DESCARGA OU RAMAL DE ESGOTO SANITÁRIO. AF_12/2014</v>
      </c>
      <c r="D215" s="321" t="str">
        <f>ORÇAMENTO!E92</f>
        <v>UN</v>
      </c>
      <c r="E215" s="13">
        <v>9</v>
      </c>
      <c r="F215" s="427" t="s">
        <v>524</v>
      </c>
      <c r="G215" s="428"/>
      <c r="H215" s="429"/>
    </row>
    <row r="216" spans="1:8" ht="66">
      <c r="A216" s="150" t="str">
        <f>ORÇAMENTO!A93</f>
        <v>7.1.8</v>
      </c>
      <c r="B216" s="8" t="str">
        <f>ORÇAMENTO!C93</f>
        <v>89724</v>
      </c>
      <c r="C216" s="9" t="str">
        <f>ORÇAMENTO!D93</f>
        <v>JOELHO 90 GRAUS, PVC, SERIE NORMAL, ESGOTO PREDIAL, DN 40 MM, JUNTA SOLDÁVEL, FORNECIDO E INSTALADO EM RAMAL DE DESCARGA OU RAMAL DE ESGOTO SANITÁRIO. AF_12/2014</v>
      </c>
      <c r="D216" s="321" t="str">
        <f>ORÇAMENTO!E93</f>
        <v>UN</v>
      </c>
      <c r="E216" s="13">
        <v>21</v>
      </c>
      <c r="F216" s="427" t="s">
        <v>525</v>
      </c>
      <c r="G216" s="428"/>
      <c r="H216" s="429"/>
    </row>
    <row r="217" spans="1:8" ht="66">
      <c r="A217" s="150" t="str">
        <f>ORÇAMENTO!A94</f>
        <v>7.1.9</v>
      </c>
      <c r="B217" s="8" t="str">
        <f>ORÇAMENTO!C94</f>
        <v>89731</v>
      </c>
      <c r="C217" s="9" t="str">
        <f>ORÇAMENTO!D94</f>
        <v>JOELHO 90 GRAUS, PVC, SERIE NORMAL, ESGOTO PREDIAL, DN 50 MM, JUNTA ELÁSTICA, FORNECIDO E INSTALADO EM RAMAL DE DESCARGA OU RAMAL DE ESGOTO SANITÁRIO. AF_12/2014</v>
      </c>
      <c r="D217" s="321" t="str">
        <f>ORÇAMENTO!E94</f>
        <v>UN</v>
      </c>
      <c r="E217" s="13">
        <v>3</v>
      </c>
      <c r="F217" s="427" t="s">
        <v>526</v>
      </c>
      <c r="G217" s="428"/>
      <c r="H217" s="429"/>
    </row>
    <row r="218" spans="1:8" ht="66">
      <c r="A218" s="150" t="str">
        <f>ORÇAMENTO!A95</f>
        <v>7.1.10</v>
      </c>
      <c r="B218" s="8" t="str">
        <f>ORÇAMENTO!C95</f>
        <v>89827</v>
      </c>
      <c r="C218" s="9" t="str">
        <f>ORÇAMENTO!D95</f>
        <v>JUNÇÃO SIMPLES, PVC, SERIE NORMAL, ESGOTO PREDIAL, DN 50 X 50 MM, JUNTA ELÁSTICA, FORNECIDO E INSTALADO EM PRUMADA DE ESGOTO SANITÁRIO OU VENTILAÇÃO. AF_12/2014</v>
      </c>
      <c r="D218" s="321" t="str">
        <f>ORÇAMENTO!E95</f>
        <v>UN</v>
      </c>
      <c r="E218" s="13">
        <v>1</v>
      </c>
      <c r="F218" s="427" t="s">
        <v>155</v>
      </c>
      <c r="G218" s="428"/>
      <c r="H218" s="429"/>
    </row>
    <row r="219" spans="1:8" ht="66">
      <c r="A219" s="150" t="str">
        <f>ORÇAMENTO!A96</f>
        <v>7.1.11</v>
      </c>
      <c r="B219" s="8" t="str">
        <f>ORÇAMENTO!C96</f>
        <v>89778</v>
      </c>
      <c r="C219" s="9" t="str">
        <f>ORÇAMENTO!D96</f>
        <v>LUVA SIMPLES, PVC, SERIE NORMAL, ESGOTO PREDIAL, DN 100 MM, JUNTA ELÁSTICA, FORNECIDO E INSTALADO EM RAMAL DE DESCARGA OU RAMAL DE ESGOTO SANITÁRIO. AF_12/2014</v>
      </c>
      <c r="D219" s="321" t="str">
        <f>ORÇAMENTO!E96</f>
        <v>UN</v>
      </c>
      <c r="E219" s="13">
        <v>7</v>
      </c>
      <c r="F219" s="427" t="s">
        <v>522</v>
      </c>
      <c r="G219" s="428"/>
      <c r="H219" s="429"/>
    </row>
    <row r="220" spans="1:8" ht="66">
      <c r="A220" s="150" t="str">
        <f>ORÇAMENTO!A97</f>
        <v>7.1.12</v>
      </c>
      <c r="B220" s="8" t="str">
        <f>ORÇAMENTO!C97</f>
        <v>89753</v>
      </c>
      <c r="C220" s="9" t="str">
        <f>ORÇAMENTO!D97</f>
        <v>LUVA SIMPLES, PVC, SERIE NORMAL, ESGOTO PREDIAL, DN 50 MM, JUNTA ELÁSTICA, FORNECIDO E INSTALADO EM RAMAL DE DESCARGA OU RAMAL DE ESGOTO SANITÁRIO. AF_12/2014</v>
      </c>
      <c r="D220" s="321" t="str">
        <f>ORÇAMENTO!E97</f>
        <v>UN</v>
      </c>
      <c r="E220" s="13">
        <v>13</v>
      </c>
      <c r="F220" s="427" t="s">
        <v>527</v>
      </c>
      <c r="G220" s="428"/>
      <c r="H220" s="429"/>
    </row>
    <row r="221" spans="1:8" ht="66">
      <c r="A221" s="150" t="str">
        <f>ORÇAMENTO!A98</f>
        <v>7.1.13</v>
      </c>
      <c r="B221" s="8" t="str">
        <f>ORÇAMENTO!C98</f>
        <v>89726</v>
      </c>
      <c r="C221" s="9" t="str">
        <f>ORÇAMENTO!D98</f>
        <v>JOELHO 45 GRAUS, PVC, SERIE NORMAL, ESGOTO PREDIAL, DN 40 MM, JUNTA SOLDÁVEL, FORNECIDO E INSTALADO EM RAMAL DE DESCARGA OU RAMAL DE ESGOTO SANITÁRIO. AF_12/2014</v>
      </c>
      <c r="D221" s="321" t="str">
        <f>ORÇAMENTO!E98</f>
        <v>UN</v>
      </c>
      <c r="E221" s="13">
        <v>1</v>
      </c>
      <c r="F221" s="427" t="s">
        <v>155</v>
      </c>
      <c r="G221" s="428"/>
      <c r="H221" s="429"/>
    </row>
    <row r="222" spans="1:8" ht="52.8">
      <c r="A222" s="150" t="str">
        <f>ORÇAMENTO!A99</f>
        <v>7.1.14</v>
      </c>
      <c r="B222" s="8" t="str">
        <f>ORÇAMENTO!C99</f>
        <v>89833</v>
      </c>
      <c r="C222" s="9" t="str">
        <f>ORÇAMENTO!D99</f>
        <v>TE, PVC, SERIE NORMAL, ESGOTO PREDIAL, DN 100 X 100 MM, JUNTA ELÁSTICA, FORNECIDO E INSTALADO EM PRUMADA DE ESGOTO SANITÁRIO OU VENTILAÇÃO. AF_12/2014</v>
      </c>
      <c r="D222" s="321" t="str">
        <f>ORÇAMENTO!E99</f>
        <v>UN</v>
      </c>
      <c r="E222" s="13">
        <v>10</v>
      </c>
      <c r="F222" s="427" t="s">
        <v>528</v>
      </c>
      <c r="G222" s="428"/>
      <c r="H222" s="429"/>
    </row>
    <row r="223" spans="1:8" ht="52.8">
      <c r="A223" s="150" t="str">
        <f>ORÇAMENTO!A100</f>
        <v>7.1.15</v>
      </c>
      <c r="B223" s="8" t="str">
        <f>ORÇAMENTO!C100</f>
        <v>89825</v>
      </c>
      <c r="C223" s="9" t="str">
        <f>ORÇAMENTO!D100</f>
        <v>TE, PVC, SERIE NORMAL, ESGOTO PREDIAL, DN 50 X 50 MM, JUNTA ELÁSTICA, FORNECIDO E INSTALADO EM PRUMADA DE ESGOTO SANITÁRIO OU VENTILAÇÃO. AF_12/2014</v>
      </c>
      <c r="D223" s="321" t="str">
        <f>ORÇAMENTO!E100</f>
        <v>UN</v>
      </c>
      <c r="E223" s="13">
        <v>4</v>
      </c>
      <c r="F223" s="427" t="s">
        <v>523</v>
      </c>
      <c r="G223" s="428"/>
      <c r="H223" s="429"/>
    </row>
    <row r="224" spans="1:8" ht="52.8">
      <c r="A224" s="150" t="str">
        <f>ORÇAMENTO!A101</f>
        <v>7.1.16</v>
      </c>
      <c r="B224" s="8" t="str">
        <f>ORÇAMENTO!C101</f>
        <v>89710</v>
      </c>
      <c r="C224" s="9" t="str">
        <f>ORÇAMENTO!D101</f>
        <v>RALO SECO, PVC, DN 100 X 40 MM, JUNTA SOLDÁVEL, FORNECIDO E INSTALADO EM RAMAL DE DESCARGA OU EM RAMAL DE ESGOTO SANITÁRIO. AF_12/2014</v>
      </c>
      <c r="D224" s="321" t="str">
        <f>ORÇAMENTO!E101</f>
        <v>UN</v>
      </c>
      <c r="E224" s="13">
        <v>4</v>
      </c>
      <c r="F224" s="427" t="s">
        <v>523</v>
      </c>
      <c r="G224" s="428"/>
      <c r="H224" s="429"/>
    </row>
    <row r="225" spans="1:8" ht="66">
      <c r="A225" s="150" t="str">
        <f>ORÇAMENTO!A102</f>
        <v>7.1.17</v>
      </c>
      <c r="B225" s="8" t="str">
        <f>ORÇAMENTO!C102</f>
        <v>89746</v>
      </c>
      <c r="C225" s="9" t="str">
        <f>ORÇAMENTO!D102</f>
        <v>JOELHO 45 GRAUS, PVC, SERIE NORMAL, ESGOTO PREDIAL, DN 100 MM, JUNTA ELÁSTICA, FORNECIDO E INSTALADO EM RAMAL DE DESCARGA OU RAMAL DE ESGOTO SANITÁRIO. AF_12/2014</v>
      </c>
      <c r="D225" s="321" t="str">
        <f>ORÇAMENTO!E102</f>
        <v>UN</v>
      </c>
      <c r="E225" s="13">
        <v>11</v>
      </c>
      <c r="F225" s="427" t="s">
        <v>529</v>
      </c>
      <c r="G225" s="428"/>
      <c r="H225" s="429"/>
    </row>
    <row r="226" spans="1:8" ht="36" customHeight="1">
      <c r="A226" s="150" t="str">
        <f>ORÇAMENTO!A103</f>
        <v>7.1.18</v>
      </c>
      <c r="B226" s="8" t="str">
        <f>ORÇAMENTO!C103</f>
        <v>COMP.35</v>
      </c>
      <c r="C226" s="9" t="str">
        <f>ORÇAMENTO!D103</f>
        <v>ANEL DE VEDACAO, PVC FLEXIVEL, 100 MM, PARA SAIDA DE BACIA / VASO SANITARIO</v>
      </c>
      <c r="D226" s="321" t="str">
        <f>ORÇAMENTO!E103</f>
        <v>UN</v>
      </c>
      <c r="E226" s="13">
        <v>15</v>
      </c>
      <c r="F226" s="430" t="s">
        <v>530</v>
      </c>
      <c r="G226" s="431"/>
      <c r="H226" s="432"/>
    </row>
    <row r="227" spans="1:8" ht="32.4" customHeight="1">
      <c r="A227" s="150" t="str">
        <f>ORÇAMENTO!A104</f>
        <v>7.1.19</v>
      </c>
      <c r="B227" s="8">
        <f>ORÇAMENTO!C104</f>
        <v>86883</v>
      </c>
      <c r="C227" s="9" t="str">
        <f>ORÇAMENTO!D104</f>
        <v>SIFÃO DO TIPO FLEXÍVEL EM PVC 1 X 1.1/2 - FORNECIMENTO E INSTALAÇÃO</v>
      </c>
      <c r="D227" s="321" t="str">
        <f>ORÇAMENTO!E104</f>
        <v>UN</v>
      </c>
      <c r="E227" s="13">
        <v>21</v>
      </c>
      <c r="F227" s="430" t="s">
        <v>525</v>
      </c>
      <c r="G227" s="431"/>
      <c r="H227" s="432"/>
    </row>
    <row r="228" spans="1:8" ht="39.6" customHeight="1">
      <c r="A228" s="150" t="str">
        <f>ORÇAMENTO!A105</f>
        <v>7.1.20</v>
      </c>
      <c r="B228" s="8">
        <f>ORÇAMENTO!C105</f>
        <v>86879</v>
      </c>
      <c r="C228" s="9" t="str">
        <f>ORÇAMENTO!D105</f>
        <v>VÁLVULA EM PLÁSTICO 1 PARA PIA, TANQUE OU LAVATÓRIO, COM OU SEM LADRÃO - FORNECIMENTO E INSTALAÇÃO</v>
      </c>
      <c r="D228" s="321" t="str">
        <f>ORÇAMENTO!E105</f>
        <v>UN</v>
      </c>
      <c r="E228" s="13">
        <v>21</v>
      </c>
      <c r="F228" s="430" t="s">
        <v>525</v>
      </c>
      <c r="G228" s="431"/>
      <c r="H228" s="432"/>
    </row>
    <row r="229" spans="1:8" ht="52.8">
      <c r="A229" s="150" t="str">
        <f>ORÇAMENTO!A106</f>
        <v>7.1.21</v>
      </c>
      <c r="B229" s="8" t="str">
        <f>ORÇAMENTO!C106</f>
        <v>86931</v>
      </c>
      <c r="C229" s="9" t="str">
        <f>ORÇAMENTO!D106</f>
        <v>VASO SANITÁRIO SIFONADO COM CAIXA ACOPLADA LOUÇA BRANCA, INCLUSO ENGATE FLEXÍVEL EM PLÁSTICO BRANCO, 1/2  X 40CM - FORNECIMENTO E INSTALAÇÃO. AF_01/2020</v>
      </c>
      <c r="D229" s="321" t="str">
        <f>ORÇAMENTO!E106</f>
        <v>UN</v>
      </c>
      <c r="E229" s="13">
        <v>15</v>
      </c>
      <c r="F229" s="427" t="s">
        <v>530</v>
      </c>
      <c r="G229" s="428"/>
      <c r="H229" s="429"/>
    </row>
    <row r="230" spans="1:8" ht="39.6">
      <c r="A230" s="150" t="str">
        <f>ORÇAMENTO!A107</f>
        <v>7.1.22</v>
      </c>
      <c r="B230" s="8" t="str">
        <f>ORÇAMENTO!C107</f>
        <v>100858</v>
      </c>
      <c r="C230" s="9" t="str">
        <f>ORÇAMENTO!D107</f>
        <v>MICTÓRIO SIFONADO LOUÇA BRANCA  PADRÃO MÉDIO  FORNECIMENTO E INSTALAÇÃO. AF_01/2020</v>
      </c>
      <c r="D230" s="321" t="str">
        <f>ORÇAMENTO!E107</f>
        <v>UN</v>
      </c>
      <c r="E230" s="13">
        <v>5</v>
      </c>
      <c r="F230" s="427" t="s">
        <v>531</v>
      </c>
      <c r="G230" s="428"/>
      <c r="H230" s="429"/>
    </row>
    <row r="231" spans="1:8" ht="39.6">
      <c r="A231" s="150" t="str">
        <f>ORÇAMENTO!A108</f>
        <v>7.1.23</v>
      </c>
      <c r="B231" s="8" t="str">
        <f>ORÇAMENTO!C108</f>
        <v>86904</v>
      </c>
      <c r="C231" s="9" t="str">
        <f>ORÇAMENTO!D108</f>
        <v>LAVATÓRIO LOUÇA BRANCA SUSPENSO, 29,5 X 39CM OU EQUIVALENTE, PADRÃO POPULAR - FORNECIMENTO E INSTALAÇÃO. AF_01/2020</v>
      </c>
      <c r="D231" s="321" t="str">
        <f>ORÇAMENTO!E108</f>
        <v>UN</v>
      </c>
      <c r="E231" s="13">
        <v>14</v>
      </c>
      <c r="F231" s="427" t="s">
        <v>532</v>
      </c>
      <c r="G231" s="428"/>
      <c r="H231" s="429"/>
    </row>
    <row r="232" spans="1:8" ht="39.6">
      <c r="A232" s="150" t="str">
        <f>ORÇAMENTO!A109</f>
        <v>7.1.24</v>
      </c>
      <c r="B232" s="8" t="str">
        <f>ORÇAMENTO!C109</f>
        <v>86906</v>
      </c>
      <c r="C232" s="9" t="str">
        <f>ORÇAMENTO!D109</f>
        <v>TORNEIRA CROMADA DE MESA, 1/2 OU 3/4, PARA LAVATÓRIO, PADRÃO POPULAR - FORNECIMENTO E INSTALAÇÃO. AF_01/2020</v>
      </c>
      <c r="D232" s="321" t="str">
        <f>ORÇAMENTO!E109</f>
        <v>UN</v>
      </c>
      <c r="E232" s="13">
        <v>14</v>
      </c>
      <c r="F232" s="427" t="s">
        <v>532</v>
      </c>
      <c r="G232" s="428"/>
      <c r="H232" s="429"/>
    </row>
    <row r="233" spans="1:8" ht="39.6">
      <c r="A233" s="150" t="str">
        <f>ORÇAMENTO!A110</f>
        <v>7.1.25</v>
      </c>
      <c r="B233" s="8" t="str">
        <f>ORÇAMENTO!C110</f>
        <v>100860</v>
      </c>
      <c r="C233" s="9" t="str">
        <f>ORÇAMENTO!D110</f>
        <v>CHUVEIRO ELÉTRICO COMUM CORPO PLÁSTICO, TIPO DUCHA  FORNECIMENTO E INSTALAÇÃO. AF_01/2020</v>
      </c>
      <c r="D233" s="321" t="str">
        <f>ORÇAMENTO!E110</f>
        <v>UN</v>
      </c>
      <c r="E233" s="13">
        <v>7</v>
      </c>
      <c r="F233" s="427" t="s">
        <v>522</v>
      </c>
      <c r="G233" s="428"/>
      <c r="H233" s="429"/>
    </row>
    <row r="234" spans="1:8" ht="26.4">
      <c r="A234" s="150" t="str">
        <f>ORÇAMENTO!A111</f>
        <v>7.1.26</v>
      </c>
      <c r="B234" s="8" t="str">
        <f>ORÇAMENTO!C111</f>
        <v>100849</v>
      </c>
      <c r="C234" s="9" t="str">
        <f>ORÇAMENTO!D111</f>
        <v>ASSENTO SANITÁRIO CONVENCIONAL - FORNECIMENTO E INSTALACAO. AF_01/2020</v>
      </c>
      <c r="D234" s="321" t="str">
        <f>ORÇAMENTO!E111</f>
        <v>UN</v>
      </c>
      <c r="E234" s="13">
        <v>15</v>
      </c>
      <c r="F234" s="427" t="s">
        <v>530</v>
      </c>
      <c r="G234" s="428"/>
      <c r="H234" s="429"/>
    </row>
    <row r="235" spans="1:8" ht="39.6">
      <c r="A235" s="150" t="str">
        <f>ORÇAMENTO!A112</f>
        <v>7.1.27</v>
      </c>
      <c r="B235" s="8" t="str">
        <f>ORÇAMENTO!C112</f>
        <v>100855</v>
      </c>
      <c r="C235" s="9" t="str">
        <f>ORÇAMENTO!D112</f>
        <v>SABONETEIRA DE PAREDE EM PLASTICO ABS COM ACABAMENTO CROMADO E ACRILICO, INCLUSO FIXAÇÃO. AF_01/2020</v>
      </c>
      <c r="D235" s="321" t="str">
        <f>ORÇAMENTO!E112</f>
        <v>UN</v>
      </c>
      <c r="E235" s="13">
        <v>14</v>
      </c>
      <c r="F235" s="427" t="s">
        <v>532</v>
      </c>
      <c r="G235" s="428"/>
      <c r="H235" s="429"/>
    </row>
    <row r="236" spans="1:8" ht="26.4">
      <c r="A236" s="150" t="str">
        <f>ORÇAMENTO!A113</f>
        <v>7.1.28</v>
      </c>
      <c r="B236" s="8" t="str">
        <f>ORÇAMENTO!C113</f>
        <v>95544</v>
      </c>
      <c r="C236" s="9" t="str">
        <f>ORÇAMENTO!D113</f>
        <v>PAPELEIRA DE PAREDE EM METAL CROMADO SEM TAMPA, INCLUSO FIXAÇÃO. AF_01/2020</v>
      </c>
      <c r="D236" s="321" t="str">
        <f>ORÇAMENTO!E113</f>
        <v>UN</v>
      </c>
      <c r="E236" s="13">
        <v>15</v>
      </c>
      <c r="F236" s="427" t="s">
        <v>530</v>
      </c>
      <c r="G236" s="428"/>
      <c r="H236" s="429"/>
    </row>
    <row r="237" spans="1:8" ht="52.8">
      <c r="A237" s="150" t="str">
        <f>ORÇAMENTO!A114</f>
        <v>7.1.29</v>
      </c>
      <c r="B237" s="8" t="str">
        <f>ORÇAMENTO!C114</f>
        <v>97906</v>
      </c>
      <c r="C237" s="9" t="str">
        <f>ORÇAMENTO!D114</f>
        <v>CAIXA ENTERRADA HIDRÁULICA RETANGULAR, EM ALVENARIA COM BLOCOS DE CONCRETO, DIMENSÕES INTERNAS: 0,6X0,6X0,6 M PARA REDE DE ESGOTO. AF_12/2020</v>
      </c>
      <c r="D237" s="321" t="str">
        <f>ORÇAMENTO!E114</f>
        <v>UN</v>
      </c>
      <c r="E237" s="13">
        <v>11</v>
      </c>
      <c r="F237" s="427" t="s">
        <v>529</v>
      </c>
      <c r="G237" s="428"/>
      <c r="H237" s="429"/>
    </row>
    <row r="238" spans="1:8" ht="66">
      <c r="A238" s="150" t="str">
        <f>ORÇAMENTO!A115</f>
        <v>7.1.30</v>
      </c>
      <c r="B238" s="8" t="str">
        <f>ORÇAMENTO!C115</f>
        <v>98104</v>
      </c>
      <c r="C238" s="9" t="str">
        <f>ORÇAMENTO!D115</f>
        <v>CAIXA DE GORDURA SIMPLES (CAPACIDADE: 36L), RETANGULAR, EM ALVENARIA COM TIJOLOS CERÂMICOS MACIÇOS, DIMENSÕES INTERNAS = 0,2X0,4 M, ALTURA INTERNA = 0,8 M. AF_12/2020</v>
      </c>
      <c r="D238" s="321" t="str">
        <f>ORÇAMENTO!E115</f>
        <v>UN</v>
      </c>
      <c r="E238" s="13">
        <v>1</v>
      </c>
      <c r="F238" s="427" t="s">
        <v>155</v>
      </c>
      <c r="G238" s="428"/>
      <c r="H238" s="429"/>
    </row>
    <row r="239" spans="1:8" ht="52.8">
      <c r="A239" s="150" t="str">
        <f>ORÇAMENTO!A116</f>
        <v>7.1.31</v>
      </c>
      <c r="B239" s="8" t="str">
        <f>ORÇAMENTO!C116</f>
        <v>98053</v>
      </c>
      <c r="C239" s="9" t="str">
        <f>ORÇAMENTO!D116</f>
        <v>TANQUE SÉPTICO CIRCULAR, EM CONCRETO PRÉ-MOLDADO, DIÂMETRO INTERNO = 1,40 M, ALTURA INTERNA = 2,50 M, VOLUME ÚTIL: 3463,6 L (PARA 13 CONTRIBUINTES). AF_12/2020</v>
      </c>
      <c r="D239" s="321" t="str">
        <f>ORÇAMENTO!E116</f>
        <v>UN</v>
      </c>
      <c r="E239" s="13">
        <v>1</v>
      </c>
      <c r="F239" s="427" t="s">
        <v>155</v>
      </c>
      <c r="G239" s="428"/>
      <c r="H239" s="429"/>
    </row>
    <row r="240" spans="1:8" ht="66">
      <c r="A240" s="150" t="str">
        <f>ORÇAMENTO!A117</f>
        <v>7.1.32</v>
      </c>
      <c r="B240" s="8" t="str">
        <f>ORÇAMENTO!C117</f>
        <v>98064</v>
      </c>
      <c r="C240" s="9" t="str">
        <f>ORÇAMENTO!D117</f>
        <v>SUMIDOURO CIRCULAR, EM CONCRETO PRÉ-MOLDADO, DIÂMETRO INTERNO = 2,38 M, ALTURA INTERNA = 3,0 M, ÁREA DE INFILTRAÇÃO: 25 M² (PARA 10 CONTRIBUINTES). AF_12/2020</v>
      </c>
      <c r="D240" s="321" t="str">
        <f>ORÇAMENTO!E117</f>
        <v>UN</v>
      </c>
      <c r="E240" s="13">
        <v>1</v>
      </c>
      <c r="F240" s="427" t="s">
        <v>155</v>
      </c>
      <c r="G240" s="428"/>
      <c r="H240" s="429"/>
    </row>
    <row r="241" spans="1:8" ht="39.6">
      <c r="A241" s="150" t="str">
        <f>ORÇAMENTO!A118</f>
        <v>7.1.33</v>
      </c>
      <c r="B241" s="8" t="str">
        <f>ORÇAMENTO!C118</f>
        <v>100866</v>
      </c>
      <c r="C241" s="9" t="str">
        <f>ORÇAMENTO!D118</f>
        <v>BARRA DE APOIO RETA, EM ACO INOX POLIDO, COMPRIMENTO 60CM, FIXADA NA PAREDE - FORNECIMENTO E INSTALAÇÃO. AF_01/2020</v>
      </c>
      <c r="D241" s="321" t="str">
        <f>ORÇAMENTO!E118</f>
        <v>UN</v>
      </c>
      <c r="E241" s="13">
        <v>8</v>
      </c>
      <c r="F241" s="427" t="s">
        <v>418</v>
      </c>
      <c r="G241" s="428"/>
      <c r="H241" s="429"/>
    </row>
    <row r="242" spans="1:8" ht="12.75">
      <c r="A242" s="150" t="str">
        <f>ORÇAMENTO!A119</f>
        <v>7.2</v>
      </c>
      <c r="B242" s="8"/>
      <c r="C242" s="34" t="str">
        <f>ORÇAMENTO!D119</f>
        <v>AGUA FRIA</v>
      </c>
      <c r="D242" s="8"/>
      <c r="E242" s="13"/>
      <c r="F242" s="427"/>
      <c r="G242" s="428"/>
      <c r="H242" s="429"/>
    </row>
    <row r="243" spans="1:8" ht="66">
      <c r="A243" s="150" t="str">
        <f>ORÇAMENTO!A120</f>
        <v>7.2.1</v>
      </c>
      <c r="B243" s="8" t="str">
        <f>ORÇAMENTO!C120</f>
        <v>89422</v>
      </c>
      <c r="C243" s="9" t="str">
        <f>ORÇAMENTO!D120</f>
        <v>ADAPTADOR CURTO COM BOLSA E ROSCA PARA REGISTRO, PVC, SOLDÁVEL, DN 20MM X 1/2, INSTALADO EM RAMAL DE DISTRIBUIÇÃO DE ÁGUA - FORNECIMENTO E INSTALAÇÃO. AF_12/2014</v>
      </c>
      <c r="D243" s="8" t="str">
        <f>ORÇAMENTO!E120</f>
        <v>UN</v>
      </c>
      <c r="E243" s="13">
        <v>24</v>
      </c>
      <c r="F243" s="427" t="s">
        <v>533</v>
      </c>
      <c r="G243" s="428"/>
      <c r="H243" s="429"/>
    </row>
    <row r="244" spans="1:8" ht="39.6">
      <c r="A244" s="150" t="str">
        <f>ORÇAMENTO!A121</f>
        <v>7.2.2</v>
      </c>
      <c r="B244" s="8">
        <f>ORÇAMENTO!C121</f>
        <v>89349</v>
      </c>
      <c r="C244" s="9" t="str">
        <f>ORÇAMENTO!D121</f>
        <v>REGISTRO DE PRESSÃO BRUTO, LATÃO, ROSCÁVEL, 1/2" - FORNECIMENTO E INSTALAÇÃO</v>
      </c>
      <c r="D244" s="8" t="str">
        <f>ORÇAMENTO!E121</f>
        <v>UN</v>
      </c>
      <c r="E244" s="13">
        <v>7</v>
      </c>
      <c r="F244" s="427" t="s">
        <v>522</v>
      </c>
      <c r="G244" s="428"/>
      <c r="H244" s="429"/>
    </row>
    <row r="245" spans="1:8" ht="39.6">
      <c r="A245" s="150" t="str">
        <f>ORÇAMENTO!A122</f>
        <v>7.2.3</v>
      </c>
      <c r="B245" s="8">
        <f>ORÇAMENTO!C122</f>
        <v>94497</v>
      </c>
      <c r="C245" s="9" t="str">
        <f>ORÇAMENTO!D122</f>
        <v>REGISTRO DE GAVETA BRUTO, LATÃO, ROSCÁVEL, 1 1/2" - FORNECIMENTO E INSTALAÇÃO</v>
      </c>
      <c r="D245" s="8" t="str">
        <f>ORÇAMENTO!E122</f>
        <v>UN</v>
      </c>
      <c r="E245" s="13">
        <v>7</v>
      </c>
      <c r="F245" s="427" t="s">
        <v>522</v>
      </c>
      <c r="G245" s="428"/>
      <c r="H245" s="429"/>
    </row>
    <row r="246" spans="1:8" ht="52.8">
      <c r="A246" s="150" t="str">
        <f>ORÇAMENTO!A123</f>
        <v>7.2.4</v>
      </c>
      <c r="B246" s="8" t="str">
        <f>ORÇAMENTO!C123</f>
        <v>89418</v>
      </c>
      <c r="C246" s="9" t="str">
        <f>ORÇAMENTO!D123</f>
        <v>LUVA DE CORRER, PVC, SOLDÁVEL, DN 20MM, INSTALADO EM RAMAL DE DISTRIBUIÇÃO DE ÁGUA - FORNECIMENTO E INSTALAÇÃO. AF_12/2014</v>
      </c>
      <c r="D246" s="8" t="str">
        <f>ORÇAMENTO!E123</f>
        <v>UN</v>
      </c>
      <c r="E246" s="13">
        <v>12</v>
      </c>
      <c r="F246" s="427" t="s">
        <v>534</v>
      </c>
      <c r="G246" s="428"/>
      <c r="H246" s="429"/>
    </row>
    <row r="247" spans="1:8" ht="52.8">
      <c r="A247" s="150" t="str">
        <f>ORÇAMENTO!A124</f>
        <v>7.2.5</v>
      </c>
      <c r="B247" s="8" t="str">
        <f>ORÇAMENTO!C124</f>
        <v>89404</v>
      </c>
      <c r="C247" s="9" t="str">
        <f>ORÇAMENTO!D124</f>
        <v>JOELHO 90 GRAUS, PVC, SOLDÁVEL, DN 20MM, INSTALADO EM RAMAL DE DISTRIBUIÇÃO DE ÁGUA - FORNECIMENTO E INSTALAÇÃO. AF_12/2014</v>
      </c>
      <c r="D247" s="8" t="str">
        <f>ORÇAMENTO!E124</f>
        <v>UN</v>
      </c>
      <c r="E247" s="13">
        <v>28</v>
      </c>
      <c r="F247" s="427" t="s">
        <v>535</v>
      </c>
      <c r="G247" s="428"/>
      <c r="H247" s="429"/>
    </row>
    <row r="248" spans="1:8" ht="39.6">
      <c r="A248" s="150" t="str">
        <f>ORÇAMENTO!A125</f>
        <v>7.2.6</v>
      </c>
      <c r="B248" s="8" t="str">
        <f>ORÇAMENTO!C125</f>
        <v>89438</v>
      </c>
      <c r="C248" s="9" t="str">
        <f>ORÇAMENTO!D125</f>
        <v>TE, PVC, SOLDÁVEL, DN 20MM, INSTALADO EM RAMAL DE DISTRIBUIÇÃO DE ÁGUA - FORNECIMENTO E INSTALAÇÃO. AF_12/2014</v>
      </c>
      <c r="D248" s="8" t="str">
        <f>ORÇAMENTO!E125</f>
        <v>UN</v>
      </c>
      <c r="E248" s="13">
        <v>38</v>
      </c>
      <c r="F248" s="427" t="s">
        <v>536</v>
      </c>
      <c r="G248" s="428"/>
      <c r="H248" s="429"/>
    </row>
    <row r="249" spans="1:8" ht="26.4">
      <c r="A249" s="150" t="str">
        <f>ORÇAMENTO!A126</f>
        <v>7.2.7</v>
      </c>
      <c r="B249" s="8" t="str">
        <f>ORÇAMENTO!C126</f>
        <v>COMP.10</v>
      </c>
      <c r="C249" s="9" t="str">
        <f>ORÇAMENTO!D126</f>
        <v>JOELHO PVC,  SOLDAVEL COM ROSCA, 90 GRAUS, 20 MM X 1/2", PARA AGUA FRIA PREDIAL</v>
      </c>
      <c r="D249" s="8" t="str">
        <f>ORÇAMENTO!E126</f>
        <v xml:space="preserve">UN    </v>
      </c>
      <c r="E249" s="13">
        <v>40</v>
      </c>
      <c r="F249" s="427" t="s">
        <v>537</v>
      </c>
      <c r="G249" s="428"/>
      <c r="H249" s="429"/>
    </row>
    <row r="250" spans="1:8" ht="39.6">
      <c r="A250" s="150" t="str">
        <f>ORÇAMENTO!A127</f>
        <v>7.2.8</v>
      </c>
      <c r="B250" s="8" t="str">
        <f>ORÇAMENTO!C127</f>
        <v>89401</v>
      </c>
      <c r="C250" s="9" t="str">
        <f>ORÇAMENTO!D127</f>
        <v>TUBO, PVC, SOLDÁVEL, DN 20MM, INSTALADO EM RAMAL DE DISTRIBUIÇÃO DE ÁGUA - FORNECIMENTO E INSTALAÇÃO. AF_12/2014</v>
      </c>
      <c r="D250" s="8" t="str">
        <f>ORÇAMENTO!E127</f>
        <v>M</v>
      </c>
      <c r="E250" s="13">
        <v>117</v>
      </c>
      <c r="F250" s="427" t="s">
        <v>538</v>
      </c>
      <c r="G250" s="428"/>
      <c r="H250" s="429"/>
    </row>
    <row r="251" spans="1:8" ht="52.8">
      <c r="A251" s="150" t="str">
        <f>ORÇAMENTO!A128</f>
        <v>7.2.10</v>
      </c>
      <c r="B251" s="8" t="str">
        <f>ORÇAMENTO!C128</f>
        <v>89394</v>
      </c>
      <c r="C251" s="9" t="str">
        <f>ORÇAMENTO!D128</f>
        <v>TÊ COM BUCHA DE LATÃO NA BOLSA CENTRAL, PVC, SOLDÁVEL, DN 20MM X 1/2, INSTALADO EM RAMAL OU SUB-RAMAL DE ÁGUA - FORNECIMENTO E INSTALAÇÃO. AF_12/2014</v>
      </c>
      <c r="D251" s="8" t="str">
        <f>ORÇAMENTO!E128</f>
        <v>UN</v>
      </c>
      <c r="E251" s="13">
        <v>11</v>
      </c>
      <c r="F251" s="427" t="s">
        <v>529</v>
      </c>
      <c r="G251" s="428"/>
      <c r="H251" s="429"/>
    </row>
    <row r="252" spans="1:8" ht="39.6">
      <c r="A252" s="150" t="str">
        <f>ORÇAMENTO!A129</f>
        <v>7.2.11</v>
      </c>
      <c r="B252" s="8">
        <f>ORÇAMENTO!C129</f>
        <v>89357</v>
      </c>
      <c r="C252" s="9" t="str">
        <f>ORÇAMENTO!D129</f>
        <v>TUBO, PVC, SOLDÁVEL, DN 32MM, INSTALADO EM RAMAL OU SUB-RAMAL DE ÁGUA - FORNECIMENTO E INSTALAÇÃO</v>
      </c>
      <c r="D252" s="8" t="str">
        <f>ORÇAMENTO!E129</f>
        <v>M</v>
      </c>
      <c r="E252" s="13">
        <v>10</v>
      </c>
      <c r="F252" s="430" t="s">
        <v>811</v>
      </c>
      <c r="G252" s="431"/>
      <c r="H252" s="432"/>
    </row>
    <row r="253" spans="1:8" ht="26.4">
      <c r="A253" s="150" t="str">
        <f>ORÇAMENTO!A130</f>
        <v>7.2.12</v>
      </c>
      <c r="B253" s="8">
        <f>ORÇAMENTO!C130</f>
        <v>94495</v>
      </c>
      <c r="C253" s="9" t="str">
        <f>ORÇAMENTO!D130</f>
        <v>REGISTRO DE GAVETA BRUTO, LATÃO, ROSCÁVEL, 1" - FORNECIMENTO E INSTALAÇÃO</v>
      </c>
      <c r="D253" s="8" t="str">
        <f>ORÇAMENTO!E130</f>
        <v>UN</v>
      </c>
      <c r="E253" s="13">
        <v>2</v>
      </c>
      <c r="F253" s="430" t="s">
        <v>543</v>
      </c>
      <c r="G253" s="431"/>
      <c r="H253" s="432"/>
    </row>
    <row r="254" spans="1:8" ht="26.4">
      <c r="A254" s="150" t="str">
        <f>ORÇAMENTO!A131</f>
        <v>7.2.13</v>
      </c>
      <c r="B254" s="8">
        <f>ORÇAMENTO!C131</f>
        <v>94498</v>
      </c>
      <c r="C254" s="9" t="str">
        <f>ORÇAMENTO!D131</f>
        <v>REGISTRO DE GAVETA BRUTO, LATÃO, ROSCÁVEL, 2" - FORNECIMENTO E INSTALAÇÃO</v>
      </c>
      <c r="D254" s="8" t="str">
        <f>ORÇAMENTO!E131</f>
        <v>UN</v>
      </c>
      <c r="E254" s="13">
        <v>1</v>
      </c>
      <c r="F254" s="430" t="s">
        <v>155</v>
      </c>
      <c r="G254" s="431"/>
      <c r="H254" s="432"/>
    </row>
    <row r="255" spans="1:8" ht="39.6">
      <c r="A255" s="150" t="str">
        <f>ORÇAMENTO!A132</f>
        <v>7.2.14</v>
      </c>
      <c r="B255" s="8">
        <f>ORÇAMENTO!C132</f>
        <v>102137</v>
      </c>
      <c r="C255" s="9" t="str">
        <f>ORÇAMENTO!D132</f>
        <v>CHAVE DE BOIA AUTOMÁTICA SUPERIOR/INFERIOR 15A/250V - FORNECIMENTO E INSTALAÇÃO</v>
      </c>
      <c r="D255" s="8" t="str">
        <f>ORÇAMENTO!E132</f>
        <v>UN</v>
      </c>
      <c r="E255" s="13">
        <v>1</v>
      </c>
      <c r="F255" s="430" t="s">
        <v>155</v>
      </c>
      <c r="G255" s="431"/>
      <c r="H255" s="432"/>
    </row>
    <row r="256" spans="1:8" ht="39.6">
      <c r="A256" s="150" t="str">
        <f>ORÇAMENTO!A133</f>
        <v>7.2.15</v>
      </c>
      <c r="B256" s="8">
        <f>ORÇAMENTO!C133</f>
        <v>89398</v>
      </c>
      <c r="C256" s="9" t="str">
        <f>ORÇAMENTO!D133</f>
        <v>TE, PVC, SOLDÁVEL, DN 32MM, INSTALADO EM RAMAL OU SUB-RAMAL DE ÁGUA - FORNECIMENTO E INSTALAÇÃO</v>
      </c>
      <c r="D256" s="8" t="str">
        <f>ORÇAMENTO!E133</f>
        <v>UN</v>
      </c>
      <c r="E256" s="13">
        <v>2</v>
      </c>
      <c r="F256" s="430" t="s">
        <v>543</v>
      </c>
      <c r="G256" s="431"/>
      <c r="H256" s="432"/>
    </row>
    <row r="257" spans="1:8" ht="39.6">
      <c r="A257" s="150" t="str">
        <f>ORÇAMENTO!A134</f>
        <v>7.2.16</v>
      </c>
      <c r="B257" s="8">
        <f>ORÇAMENTO!C134</f>
        <v>89497</v>
      </c>
      <c r="C257" s="9" t="str">
        <f>ORÇAMENTO!D134</f>
        <v>JOELHO 90 GRAUS, PVC, SOLDÁVEL, DN 40MM, INSTALADO EM PRUMADA DE ÁGUA - FORNECIMENTO E INSTALAÇÃO</v>
      </c>
      <c r="D257" s="8" t="str">
        <f>ORÇAMENTO!E134</f>
        <v>UN</v>
      </c>
      <c r="E257" s="13">
        <v>2</v>
      </c>
      <c r="F257" s="430" t="s">
        <v>543</v>
      </c>
      <c r="G257" s="431"/>
      <c r="H257" s="432"/>
    </row>
    <row r="258" spans="1:8" ht="52.8">
      <c r="A258" s="150" t="str">
        <f>ORÇAMENTO!A135</f>
        <v>7.2.17</v>
      </c>
      <c r="B258" s="8" t="str">
        <f>ORÇAMENTO!C135</f>
        <v>102623</v>
      </c>
      <c r="C258" s="9" t="str">
        <f>ORÇAMENTO!D135</f>
        <v>CAIXA D´ÁGUA EM POLIETILENO, 1000 LITROS (INCLUSOS TUBOS, CONEXÕES E TORNEIRA DE BÓIA) - FORNECIMENTO E INSTALAÇÃO. AF_06/2021</v>
      </c>
      <c r="D258" s="8" t="str">
        <f>ORÇAMENTO!E135</f>
        <v>UN</v>
      </c>
      <c r="E258" s="13">
        <v>3</v>
      </c>
      <c r="F258" s="427" t="s">
        <v>526</v>
      </c>
      <c r="G258" s="428"/>
      <c r="H258" s="429"/>
    </row>
    <row r="259" spans="1:8" ht="26.4">
      <c r="A259" s="150" t="str">
        <f>ORÇAMENTO!A136</f>
        <v>7.2.18</v>
      </c>
      <c r="B259" s="8" t="str">
        <f>ORÇAMENTO!C136</f>
        <v>COMP.11</v>
      </c>
      <c r="C259" s="9" t="str">
        <f>ORÇAMENTO!D136</f>
        <v>TORRE EM CONC.ARMADO P/ CX.D'AGUA H=6,0M-BASE 2.00X2,00M</v>
      </c>
      <c r="D259" s="8" t="str">
        <f>ORÇAMENTO!E136</f>
        <v>UN</v>
      </c>
      <c r="E259" s="13">
        <v>1</v>
      </c>
      <c r="F259" s="427" t="s">
        <v>155</v>
      </c>
      <c r="G259" s="428"/>
      <c r="H259" s="429"/>
    </row>
    <row r="260" spans="1:8" ht="12.75">
      <c r="A260" s="458"/>
      <c r="B260" s="459"/>
      <c r="C260" s="459"/>
      <c r="D260" s="459"/>
      <c r="E260" s="459"/>
      <c r="F260" s="459"/>
      <c r="G260" s="459"/>
      <c r="H260" s="460"/>
    </row>
    <row r="261" spans="1:8" ht="12.75">
      <c r="A261" s="150" t="str">
        <f>ORÇAMENTO!A138</f>
        <v>8.0</v>
      </c>
      <c r="B261" s="15"/>
      <c r="C261" s="439" t="str">
        <f>ORÇAMENTO!D138</f>
        <v>INSTALAÇÕES ELETRICAS / SPDA</v>
      </c>
      <c r="D261" s="440"/>
      <c r="E261" s="440"/>
      <c r="F261" s="440"/>
      <c r="G261" s="440"/>
      <c r="H261" s="441"/>
    </row>
    <row r="262" spans="1:8" ht="26.4">
      <c r="A262" s="150" t="str">
        <f>ORÇAMENTO!A139</f>
        <v>8.1</v>
      </c>
      <c r="B262" s="117">
        <f>ORÇAMENTO!C139</f>
        <v>91926</v>
      </c>
      <c r="C262" s="118" t="str">
        <f>ORÇAMENTO!D139</f>
        <v>CABO DE COBRE FLEXÍVEL ISOLADO ANTI-CHAMA 750V #2,5mm²</v>
      </c>
      <c r="D262" s="117" t="str">
        <f>ORÇAMENTO!E139</f>
        <v>m</v>
      </c>
      <c r="E262" s="125">
        <v>1100</v>
      </c>
      <c r="F262" s="455" t="s">
        <v>539</v>
      </c>
      <c r="G262" s="456"/>
      <c r="H262" s="457"/>
    </row>
    <row r="263" spans="1:8" ht="26.4">
      <c r="A263" s="150" t="str">
        <f>ORÇAMENTO!A140</f>
        <v>8.2</v>
      </c>
      <c r="B263" s="117">
        <f>ORÇAMENTO!C140</f>
        <v>91928</v>
      </c>
      <c r="C263" s="118" t="str">
        <f>ORÇAMENTO!D140</f>
        <v>CABO DE COBRE FLEXÍVEL ISOLADO ANTI-CHAMA 750V #4,0mm²</v>
      </c>
      <c r="D263" s="117" t="str">
        <f>ORÇAMENTO!E140</f>
        <v>m</v>
      </c>
      <c r="E263" s="125">
        <v>410</v>
      </c>
      <c r="F263" s="455" t="s">
        <v>540</v>
      </c>
      <c r="G263" s="456"/>
      <c r="H263" s="457"/>
    </row>
    <row r="264" spans="1:8" ht="26.4">
      <c r="A264" s="150" t="str">
        <f>ORÇAMENTO!A141</f>
        <v>8.3</v>
      </c>
      <c r="B264" s="117">
        <f>ORÇAMENTO!C141</f>
        <v>91930</v>
      </c>
      <c r="C264" s="118" t="str">
        <f>ORÇAMENTO!D141</f>
        <v>CABO DE COBRE FLEXÍVEL ISOLADO ANTI-CHAMA 750V #6,0mm²</v>
      </c>
      <c r="D264" s="117" t="str">
        <f>ORÇAMENTO!E141</f>
        <v>m</v>
      </c>
      <c r="E264" s="125">
        <v>30</v>
      </c>
      <c r="F264" s="455" t="s">
        <v>520</v>
      </c>
      <c r="G264" s="456"/>
      <c r="H264" s="457"/>
    </row>
    <row r="265" spans="1:8" ht="39.6">
      <c r="A265" s="150" t="str">
        <f>ORÇAMENTO!A142</f>
        <v>8.4</v>
      </c>
      <c r="B265" s="117">
        <f>ORÇAMENTO!C142</f>
        <v>91933</v>
      </c>
      <c r="C265" s="118" t="str">
        <f>ORÇAMENTO!D142</f>
        <v>CABO DE COBRE FLEXÍVEL ISOLADO, 10 MM², ANTI-CHAMA 0,6/1,0 KV, PARA DISTRIBUIÇÃO - FORNECIMENTO E INSTALAÇÃO</v>
      </c>
      <c r="D265" s="117" t="str">
        <f>ORÇAMENTO!E142</f>
        <v>m</v>
      </c>
      <c r="E265" s="125">
        <v>50</v>
      </c>
      <c r="F265" s="455" t="s">
        <v>541</v>
      </c>
      <c r="G265" s="456"/>
      <c r="H265" s="457"/>
    </row>
    <row r="266" spans="1:8" ht="39.6">
      <c r="A266" s="150" t="str">
        <f>ORÇAMENTO!A143</f>
        <v>8.5</v>
      </c>
      <c r="B266" s="117">
        <f>ORÇAMENTO!C143</f>
        <v>92982</v>
      </c>
      <c r="C266" s="118" t="str">
        <f>ORÇAMENTO!D143</f>
        <v>CABO DE COBRE FLEXÍVEL ISOLADO, 16 MM², ANTI-CHAMA 0,6/1,0 KV, PARA DISTRIBUIÇÃO - FORNECIMENTO E INSTALAÇÃO</v>
      </c>
      <c r="D266" s="117" t="str">
        <f>ORÇAMENTO!E143</f>
        <v>m</v>
      </c>
      <c r="E266" s="125">
        <v>480</v>
      </c>
      <c r="F266" s="455" t="s">
        <v>542</v>
      </c>
      <c r="G266" s="456"/>
      <c r="H266" s="457"/>
    </row>
    <row r="267" spans="1:8" ht="39.6">
      <c r="A267" s="150" t="str">
        <f>ORÇAMENTO!A144</f>
        <v>8.6</v>
      </c>
      <c r="B267" s="117">
        <f>ORÇAMENTO!C144</f>
        <v>97585</v>
      </c>
      <c r="C267" s="118" t="str">
        <f>ORÇAMENTO!D144</f>
        <v xml:space="preserve"> LUMINÁRIA TIPO CALHA, DE SOBREPOR, COM 2 LÂMPADAS TUBULARES FLUORESCENTES DE 18 W</v>
      </c>
      <c r="D267" s="117" t="str">
        <f>ORÇAMENTO!E144</f>
        <v>UN</v>
      </c>
      <c r="E267" s="126">
        <v>1</v>
      </c>
      <c r="F267" s="455" t="s">
        <v>155</v>
      </c>
      <c r="G267" s="456"/>
      <c r="H267" s="457"/>
    </row>
    <row r="268" spans="1:8" ht="39.6">
      <c r="A268" s="150" t="str">
        <f>ORÇAMENTO!A145</f>
        <v>8.7</v>
      </c>
      <c r="B268" s="117">
        <f>ORÇAMENTO!C145</f>
        <v>97586</v>
      </c>
      <c r="C268" s="118" t="str">
        <f>ORÇAMENTO!D145</f>
        <v xml:space="preserve"> LUMINÁRIA TIPO CALHA, DE SOBREPOR, COM 2 LÂMPADAS TUBULARES FLUORESCENTES DE 36 W</v>
      </c>
      <c r="D268" s="117" t="str">
        <f>ORÇAMENTO!E145</f>
        <v>UN</v>
      </c>
      <c r="E268" s="126">
        <v>15</v>
      </c>
      <c r="F268" s="455" t="s">
        <v>530</v>
      </c>
      <c r="G268" s="456"/>
      <c r="H268" s="457"/>
    </row>
    <row r="269" spans="1:8" ht="26.4">
      <c r="A269" s="150" t="str">
        <f>ORÇAMENTO!A146</f>
        <v>8.8</v>
      </c>
      <c r="B269" s="117" t="str">
        <f>ORÇAMENTO!C146</f>
        <v>COMP.12</v>
      </c>
      <c r="C269" s="118" t="str">
        <f>ORÇAMENTO!D146</f>
        <v>Projetor LED Essential Ref. BVP091 LED200 Fab. PHILIPS</v>
      </c>
      <c r="D269" s="117" t="str">
        <f>ORÇAMENTO!E146</f>
        <v>UN</v>
      </c>
      <c r="E269" s="126">
        <v>24</v>
      </c>
      <c r="F269" s="455" t="s">
        <v>533</v>
      </c>
      <c r="G269" s="456"/>
      <c r="H269" s="457"/>
    </row>
    <row r="270" spans="1:8" ht="26.4">
      <c r="A270" s="150" t="str">
        <f>ORÇAMENTO!A147</f>
        <v>8.9</v>
      </c>
      <c r="B270" s="117" t="str">
        <f>ORÇAMENTO!C147</f>
        <v>COMP.23</v>
      </c>
      <c r="C270" s="118" t="str">
        <f>ORÇAMENTO!D147</f>
        <v>Projetor LED Essential Ref. Flood 6500k Fab. PHILIPS Potência 50 W</v>
      </c>
      <c r="D270" s="117" t="str">
        <f>ORÇAMENTO!E147</f>
        <v>UN</v>
      </c>
      <c r="E270" s="126">
        <v>4</v>
      </c>
      <c r="F270" s="455" t="s">
        <v>523</v>
      </c>
      <c r="G270" s="456"/>
      <c r="H270" s="457"/>
    </row>
    <row r="271" spans="1:8" ht="39.6">
      <c r="A271" s="150" t="str">
        <f>ORÇAMENTO!A148</f>
        <v>8.10</v>
      </c>
      <c r="B271" s="117">
        <f>ORÇAMENTO!C148</f>
        <v>91953</v>
      </c>
      <c r="C271" s="118" t="str">
        <f>ORÇAMENTO!D148</f>
        <v>INTERRUPTOR SIMPLES (1 MÓDULO), 10A/250V, INCLUINDO SUPORTE E PLACA, FORNECIMENTO E INSTALAÇÃO</v>
      </c>
      <c r="D271" s="117" t="str">
        <f>ORÇAMENTO!E148</f>
        <v>UN</v>
      </c>
      <c r="E271" s="126">
        <v>2</v>
      </c>
      <c r="F271" s="455" t="s">
        <v>543</v>
      </c>
      <c r="G271" s="456"/>
      <c r="H271" s="457"/>
    </row>
    <row r="272" spans="1:8" ht="39.6">
      <c r="A272" s="150" t="str">
        <f>ORÇAMENTO!A149</f>
        <v>8.11</v>
      </c>
      <c r="B272" s="117">
        <f>ORÇAMENTO!C149</f>
        <v>91959</v>
      </c>
      <c r="C272" s="118" t="str">
        <f>ORÇAMENTO!D149</f>
        <v>INTERRUPTOR SIMPLES (2 MÓDULOS), 10A/250V, INCLUINDO SUPORTE E PLACA, FORNECIMENTO E INSTALAÇÃO</v>
      </c>
      <c r="D272" s="117" t="str">
        <f>ORÇAMENTO!E149</f>
        <v>UN</v>
      </c>
      <c r="E272" s="126">
        <v>7</v>
      </c>
      <c r="F272" s="455" t="s">
        <v>522</v>
      </c>
      <c r="G272" s="456"/>
      <c r="H272" s="457"/>
    </row>
    <row r="273" spans="1:8" ht="26.4">
      <c r="A273" s="150" t="str">
        <f>ORÇAMENTO!A150</f>
        <v>8.12</v>
      </c>
      <c r="B273" s="117">
        <f>ORÇAMENTO!C150</f>
        <v>92008</v>
      </c>
      <c r="C273" s="118" t="str">
        <f>ORÇAMENTO!D150</f>
        <v xml:space="preserve"> TOMADA BAIXA DE EMBUTIR (2 MÓDULOS), 2P+T 10 A, INCLUINDO SUPORTE E PLACA</v>
      </c>
      <c r="D273" s="117" t="str">
        <f>ORÇAMENTO!E150</f>
        <v>UN</v>
      </c>
      <c r="E273" s="126">
        <v>23</v>
      </c>
      <c r="F273" s="455" t="s">
        <v>544</v>
      </c>
      <c r="G273" s="456"/>
      <c r="H273" s="457"/>
    </row>
    <row r="274" spans="1:8" ht="26.4">
      <c r="A274" s="150" t="str">
        <f>ORÇAMENTO!A151</f>
        <v>8.13</v>
      </c>
      <c r="B274" s="117">
        <f>ORÇAMENTO!C151</f>
        <v>92005</v>
      </c>
      <c r="C274" s="118" t="str">
        <f>ORÇAMENTO!D151</f>
        <v>TOMADA MÉDIA DE EMBUTIR (2 MÓDULOS), 2P+T 20 A, INCLUINDO SUPORTE E PLACA</v>
      </c>
      <c r="D274" s="117" t="str">
        <f>ORÇAMENTO!E151</f>
        <v>UN</v>
      </c>
      <c r="E274" s="126">
        <v>7</v>
      </c>
      <c r="F274" s="455" t="s">
        <v>522</v>
      </c>
      <c r="G274" s="456"/>
      <c r="H274" s="457"/>
    </row>
    <row r="275" spans="1:8" ht="26.4">
      <c r="A275" s="150" t="str">
        <f>ORÇAMENTO!A152</f>
        <v>8.14</v>
      </c>
      <c r="B275" s="117">
        <f>ORÇAMENTO!C152</f>
        <v>91992</v>
      </c>
      <c r="C275" s="118" t="str">
        <f>ORÇAMENTO!D152</f>
        <v xml:space="preserve"> TOMADA ALTA DE EMBUTIR (1 MÓDULO), 2P+T 10 A, INCLUINDO SUPORTE E PLACA</v>
      </c>
      <c r="D275" s="117" t="str">
        <f>ORÇAMENTO!E152</f>
        <v>UN</v>
      </c>
      <c r="E275" s="126">
        <v>20</v>
      </c>
      <c r="F275" s="455" t="s">
        <v>545</v>
      </c>
      <c r="G275" s="456"/>
      <c r="H275" s="457"/>
    </row>
    <row r="276" spans="1:8" ht="26.4">
      <c r="A276" s="150" t="str">
        <f>ORÇAMENTO!A153</f>
        <v>8.15</v>
      </c>
      <c r="B276" s="117" t="str">
        <f>ORÇAMENTO!C153</f>
        <v>COMP.13</v>
      </c>
      <c r="C276" s="118" t="str">
        <f>ORÇAMENTO!D153</f>
        <v xml:space="preserve">PERFILADO PERFURADO CHAPA 18 DIM. 38x38x6000mm </v>
      </c>
      <c r="D276" s="117" t="str">
        <f>ORÇAMENTO!E153</f>
        <v>m</v>
      </c>
      <c r="E276" s="125">
        <v>115</v>
      </c>
      <c r="F276" s="455" t="s">
        <v>546</v>
      </c>
      <c r="G276" s="456"/>
      <c r="H276" s="457"/>
    </row>
    <row r="277" spans="1:8" ht="26.4">
      <c r="A277" s="150" t="str">
        <f>ORÇAMENTO!A154</f>
        <v>8.16</v>
      </c>
      <c r="B277" s="117">
        <f>ORÇAMENTO!C154</f>
        <v>91936</v>
      </c>
      <c r="C277" s="118" t="str">
        <f>ORÇAMENTO!D154</f>
        <v xml:space="preserve">CAIXA OCTOGONAL 4"x4" PVC INSTALADO NA LAJE </v>
      </c>
      <c r="D277" s="117" t="str">
        <f>ORÇAMENTO!E154</f>
        <v>UN</v>
      </c>
      <c r="E277" s="125">
        <v>16</v>
      </c>
      <c r="F277" s="455" t="s">
        <v>547</v>
      </c>
      <c r="G277" s="456"/>
      <c r="H277" s="457"/>
    </row>
    <row r="278" spans="1:8" ht="26.4">
      <c r="A278" s="150" t="str">
        <f>ORÇAMENTO!A155</f>
        <v>8.17</v>
      </c>
      <c r="B278" s="117">
        <f>ORÇAMENTO!C155</f>
        <v>91940</v>
      </c>
      <c r="C278" s="118" t="str">
        <f>ORÇAMENTO!D155</f>
        <v>CAIXA RETANGULAR 4"x2" MÉDIA (1,30 DO PISO) PVC</v>
      </c>
      <c r="D278" s="117" t="str">
        <f>ORÇAMENTO!E155</f>
        <v>UN</v>
      </c>
      <c r="E278" s="125">
        <v>7</v>
      </c>
      <c r="F278" s="455" t="s">
        <v>522</v>
      </c>
      <c r="G278" s="456"/>
      <c r="H278" s="457"/>
    </row>
    <row r="279" spans="1:8" ht="26.4">
      <c r="A279" s="150" t="str">
        <f>ORÇAMENTO!A156</f>
        <v>8.18</v>
      </c>
      <c r="B279" s="117">
        <f>ORÇAMENTO!C156</f>
        <v>91941</v>
      </c>
      <c r="C279" s="118" t="str">
        <f>ORÇAMENTO!D156</f>
        <v>CAIXA RETANGULAR 4"x2" BAIXA (0,30 DO PISO) PVC</v>
      </c>
      <c r="D279" s="117" t="str">
        <f>ORÇAMENTO!E156</f>
        <v>UN</v>
      </c>
      <c r="E279" s="125">
        <v>23</v>
      </c>
      <c r="F279" s="455" t="s">
        <v>544</v>
      </c>
      <c r="G279" s="456"/>
      <c r="H279" s="457"/>
    </row>
    <row r="280" spans="1:8" ht="26.4">
      <c r="A280" s="150" t="str">
        <f>ORÇAMENTO!A157</f>
        <v>8.19</v>
      </c>
      <c r="B280" s="117">
        <f>ORÇAMENTO!C157</f>
        <v>91939</v>
      </c>
      <c r="C280" s="118" t="str">
        <f>ORÇAMENTO!D157</f>
        <v xml:space="preserve"> CAIXA RETANGULAR 4" X 2" ALTA (2,00 M DO PISO), PVC, INSTALADA EM PAREDE</v>
      </c>
      <c r="D280" s="117" t="str">
        <f>ORÇAMENTO!E157</f>
        <v>UN</v>
      </c>
      <c r="E280" s="125">
        <v>20</v>
      </c>
      <c r="F280" s="455" t="s">
        <v>545</v>
      </c>
      <c r="G280" s="456"/>
      <c r="H280" s="457"/>
    </row>
    <row r="281" spans="1:8" ht="39.6">
      <c r="A281" s="150" t="str">
        <f>ORÇAMENTO!A158</f>
        <v>8.20</v>
      </c>
      <c r="B281" s="117">
        <f>ORÇAMENTO!C158</f>
        <v>91854</v>
      </c>
      <c r="C281" s="118" t="str">
        <f>ORÇAMENTO!D158</f>
        <v xml:space="preserve"> ELETRODUTO FLEXÍVEL CORRUGADO, PVC, DN 25 MM (3/4"), PARA CIRCUITOS TERMINAIS INSTALADO EM PAREDE</v>
      </c>
      <c r="D281" s="117" t="str">
        <f>ORÇAMENTO!E158</f>
        <v>m</v>
      </c>
      <c r="E281" s="125">
        <v>100</v>
      </c>
      <c r="F281" s="455" t="s">
        <v>548</v>
      </c>
      <c r="G281" s="456"/>
      <c r="H281" s="457"/>
    </row>
    <row r="282" spans="1:8" ht="39.6">
      <c r="A282" s="150" t="str">
        <f>ORÇAMENTO!A159</f>
        <v>8.21</v>
      </c>
      <c r="B282" s="117">
        <f>ORÇAMENTO!C159</f>
        <v>91864</v>
      </c>
      <c r="C282" s="118" t="str">
        <f>ORÇAMENTO!D159</f>
        <v>ELETRODUTO RÍGIDO ROSCÁVEL, PVC, DN 32 MM (1"), PARA CIRCUITOS TERMINAIS INSTALADO EM FORRO</v>
      </c>
      <c r="D282" s="117" t="str">
        <f>ORÇAMENTO!E159</f>
        <v>m</v>
      </c>
      <c r="E282" s="125">
        <v>50</v>
      </c>
      <c r="F282" s="455" t="s">
        <v>549</v>
      </c>
      <c r="G282" s="456"/>
      <c r="H282" s="457"/>
    </row>
    <row r="283" spans="1:8" ht="26.4">
      <c r="A283" s="150" t="str">
        <f>ORÇAMENTO!A160</f>
        <v>8.22</v>
      </c>
      <c r="B283" s="117">
        <f>ORÇAMENTO!C160</f>
        <v>93008</v>
      </c>
      <c r="C283" s="118" t="str">
        <f>ORÇAMENTO!D160</f>
        <v xml:space="preserve"> ELETRODUTO RÍGIDO ROSCÁVEL, PVC, DN 50 MM (1.1/2") - FORNECIMENTO E INSTALAÇÃO</v>
      </c>
      <c r="D283" s="117" t="str">
        <f>ORÇAMENTO!E160</f>
        <v>m</v>
      </c>
      <c r="E283" s="125">
        <v>6</v>
      </c>
      <c r="F283" s="455" t="s">
        <v>550</v>
      </c>
      <c r="G283" s="456"/>
      <c r="H283" s="457"/>
    </row>
    <row r="284" spans="1:8" ht="26.4">
      <c r="A284" s="150" t="str">
        <f>ORÇAMENTO!A161</f>
        <v>8.23</v>
      </c>
      <c r="B284" s="117">
        <f>ORÇAMENTO!C161</f>
        <v>93009</v>
      </c>
      <c r="C284" s="118" t="str">
        <f>ORÇAMENTO!D161</f>
        <v xml:space="preserve"> ELETRODUTO RÍGIDO ROSCÁVEL, PVC, DN 60 MM (2") - FORNECIMENTO E INSTALAÇÃO</v>
      </c>
      <c r="D284" s="117" t="str">
        <f>ORÇAMENTO!E161</f>
        <v>m</v>
      </c>
      <c r="E284" s="125">
        <v>12</v>
      </c>
      <c r="F284" s="455" t="s">
        <v>551</v>
      </c>
      <c r="G284" s="456"/>
      <c r="H284" s="457"/>
    </row>
    <row r="285" spans="1:8" ht="39.6">
      <c r="A285" s="150" t="str">
        <f>ORÇAMENTO!A162</f>
        <v>8.24</v>
      </c>
      <c r="B285" s="117">
        <f>ORÇAMENTO!C162</f>
        <v>91875</v>
      </c>
      <c r="C285" s="118" t="str">
        <f>ORÇAMENTO!D162</f>
        <v>LUVA PARA ELETRODUTO, PVC, ROSCÁVEL, DN 25 MM (3/4"), PARA CIRCUITOS TERMINAIS INSTALADO EM FORRO</v>
      </c>
      <c r="D285" s="117" t="str">
        <f>ORÇAMENTO!E162</f>
        <v>UN</v>
      </c>
      <c r="E285" s="125">
        <v>54</v>
      </c>
      <c r="F285" s="455" t="s">
        <v>552</v>
      </c>
      <c r="G285" s="456"/>
      <c r="H285" s="457"/>
    </row>
    <row r="286" spans="1:8" ht="26.4">
      <c r="A286" s="150" t="str">
        <f>ORÇAMENTO!A163</f>
        <v>8.25</v>
      </c>
      <c r="B286" s="117">
        <f>ORÇAMENTO!C163</f>
        <v>91876</v>
      </c>
      <c r="C286" s="118" t="str">
        <f>ORÇAMENTO!D163</f>
        <v xml:space="preserve"> LUVA PARA ELETRODUTO, PVC, ROSCÁVEL, DN 32 MM (1"), PARA CIRCUITOS TERMINAIS</v>
      </c>
      <c r="D286" s="117" t="str">
        <f>ORÇAMENTO!E163</f>
        <v>UN</v>
      </c>
      <c r="E286" s="125">
        <v>12</v>
      </c>
      <c r="F286" s="455" t="s">
        <v>534</v>
      </c>
      <c r="G286" s="456"/>
      <c r="H286" s="457"/>
    </row>
    <row r="287" spans="1:8" ht="26.4">
      <c r="A287" s="150" t="str">
        <f>ORÇAMENTO!A164</f>
        <v>8.26</v>
      </c>
      <c r="B287" s="117">
        <f>ORÇAMENTO!C164</f>
        <v>93013</v>
      </c>
      <c r="C287" s="118" t="str">
        <f>ORÇAMENTO!D164</f>
        <v>LUVA PARA ELETRODUTO, PVC, ROSCÁVEL, DN 50 MM (1.1/2") - FORNECIMENTO E INSTALAÇÃO</v>
      </c>
      <c r="D287" s="117" t="str">
        <f>ORÇAMENTO!E164</f>
        <v>UN</v>
      </c>
      <c r="E287" s="125">
        <v>4</v>
      </c>
      <c r="F287" s="455" t="s">
        <v>523</v>
      </c>
      <c r="G287" s="456"/>
      <c r="H287" s="457"/>
    </row>
    <row r="288" spans="1:8" ht="26.4">
      <c r="A288" s="150" t="str">
        <f>ORÇAMENTO!A165</f>
        <v>8.27</v>
      </c>
      <c r="B288" s="117" t="str">
        <f>ORÇAMENTO!C165</f>
        <v>93014</v>
      </c>
      <c r="C288" s="118" t="str">
        <f>ORÇAMENTO!D165</f>
        <v>LUVA PARA ELETRODUTO, PVC, ROSCÁVEL, DN 60 MM (2") - FORNECIMENTO E INSTALAÇÃO</v>
      </c>
      <c r="D288" s="117" t="str">
        <f>ORÇAMENTO!E165</f>
        <v>UN</v>
      </c>
      <c r="E288" s="125">
        <v>4</v>
      </c>
      <c r="F288" s="455" t="s">
        <v>523</v>
      </c>
      <c r="G288" s="456"/>
      <c r="H288" s="457"/>
    </row>
    <row r="289" spans="1:8" ht="39.6">
      <c r="A289" s="150" t="str">
        <f>ORÇAMENTO!A166</f>
        <v>8.28</v>
      </c>
      <c r="B289" s="117">
        <f>ORÇAMENTO!C166</f>
        <v>91890</v>
      </c>
      <c r="C289" s="118" t="str">
        <f>ORÇAMENTO!D166</f>
        <v>CURVA 90 GRAUS PARA ELETRODUTO, PVC, ROSCÁVEL, DN 25 MM (3/4"), PARA CIRCUITOS TERMINAIS, INSTALADA EM FORRO</v>
      </c>
      <c r="D289" s="117" t="str">
        <f>ORÇAMENTO!E166</f>
        <v>UN</v>
      </c>
      <c r="E289" s="125">
        <v>27</v>
      </c>
      <c r="F289" s="455" t="s">
        <v>553</v>
      </c>
      <c r="G289" s="456"/>
      <c r="H289" s="457"/>
    </row>
    <row r="290" spans="1:8" ht="39.6">
      <c r="A290" s="150" t="str">
        <f>ORÇAMENTO!A167</f>
        <v>8.29</v>
      </c>
      <c r="B290" s="117">
        <f>ORÇAMENTO!C167</f>
        <v>91893</v>
      </c>
      <c r="C290" s="118" t="str">
        <f>ORÇAMENTO!D167</f>
        <v>CURVA 90 GRAUS PARA ELETRODUTO, PVC, ROSCÁVEL, DN 32 MM (1"), PARA CIRCUITOS TERMINAIS, INSTALADA EM FORRO</v>
      </c>
      <c r="D290" s="117" t="str">
        <f>ORÇAMENTO!E167</f>
        <v>UN</v>
      </c>
      <c r="E290" s="125">
        <v>6</v>
      </c>
      <c r="F290" s="455" t="s">
        <v>554</v>
      </c>
      <c r="G290" s="456"/>
      <c r="H290" s="457"/>
    </row>
    <row r="291" spans="1:8" ht="39.6">
      <c r="A291" s="150" t="str">
        <f>ORÇAMENTO!A168</f>
        <v>8.30</v>
      </c>
      <c r="B291" s="117">
        <f>ORÇAMENTO!C168</f>
        <v>93018</v>
      </c>
      <c r="C291" s="118" t="str">
        <f>ORÇAMENTO!D168</f>
        <v>CURVA 90 GRAUS PARA ELETRODUTO, PVC, ROSCÁVEL, DN 50 MM (1.1/2") - FORNECIMENTO E INSTALAÇÃO</v>
      </c>
      <c r="D291" s="117" t="str">
        <f>ORÇAMENTO!E168</f>
        <v>UN</v>
      </c>
      <c r="E291" s="125">
        <v>2</v>
      </c>
      <c r="F291" s="455" t="s">
        <v>543</v>
      </c>
      <c r="G291" s="456"/>
      <c r="H291" s="457"/>
    </row>
    <row r="292" spans="1:8" ht="39.6">
      <c r="A292" s="150" t="str">
        <f>ORÇAMENTO!A169</f>
        <v>8.31</v>
      </c>
      <c r="B292" s="117">
        <f>ORÇAMENTO!C169</f>
        <v>93020</v>
      </c>
      <c r="C292" s="118" t="str">
        <f>ORÇAMENTO!D169</f>
        <v>CURVA 90 GRAUS PARA ELETRODUTO, PVC, ROSCÁVEL, DN 60 MM (2") - FORNECIMENTO E INSTALAÇÃO</v>
      </c>
      <c r="D292" s="117" t="str">
        <f>ORÇAMENTO!E169</f>
        <v>UN</v>
      </c>
      <c r="E292" s="125">
        <v>2</v>
      </c>
      <c r="F292" s="455" t="s">
        <v>543</v>
      </c>
      <c r="G292" s="456"/>
      <c r="H292" s="457"/>
    </row>
    <row r="293" spans="1:8" ht="26.4">
      <c r="A293" s="150" t="str">
        <f>ORÇAMENTO!A170</f>
        <v>8.32</v>
      </c>
      <c r="B293" s="117">
        <f>ORÇAMENTO!C170</f>
        <v>96986</v>
      </c>
      <c r="C293" s="118" t="str">
        <f>ORÇAMENTO!D170</f>
        <v>HASTE DE ATERRAMENTO 3/4" PARA SPDA COPPERWELD ALTA CAMADA</v>
      </c>
      <c r="D293" s="117" t="str">
        <f>ORÇAMENTO!E170</f>
        <v>UN</v>
      </c>
      <c r="E293" s="125">
        <v>14</v>
      </c>
      <c r="F293" s="455" t="s">
        <v>532</v>
      </c>
      <c r="G293" s="456"/>
      <c r="H293" s="457"/>
    </row>
    <row r="294" spans="1:8" ht="26.4">
      <c r="A294" s="150" t="str">
        <f>ORÇAMENTO!A171</f>
        <v>8.33</v>
      </c>
      <c r="B294" s="117">
        <f>ORÇAMENTO!C171</f>
        <v>96973</v>
      </c>
      <c r="C294" s="118" t="str">
        <f>ORÇAMENTO!D171</f>
        <v>CORDOALHA DE COBRE NU 35 MM², NÃO ENTERRADA, COM ISOLADOR</v>
      </c>
      <c r="D294" s="117" t="str">
        <f>ORÇAMENTO!E171</f>
        <v>m</v>
      </c>
      <c r="E294" s="125">
        <v>320</v>
      </c>
      <c r="F294" s="455" t="s">
        <v>555</v>
      </c>
      <c r="G294" s="456"/>
      <c r="H294" s="457"/>
    </row>
    <row r="295" spans="1:8" ht="26.4">
      <c r="A295" s="150" t="str">
        <f>ORÇAMENTO!A172</f>
        <v>8.34</v>
      </c>
      <c r="B295" s="117">
        <f>ORÇAMENTO!C172</f>
        <v>96977</v>
      </c>
      <c r="C295" s="118" t="str">
        <f>ORÇAMENTO!D172</f>
        <v>CORDOALHA DE COBRE NU 50 MM², ENTERRADA, SEM ISOLADOR</v>
      </c>
      <c r="D295" s="117" t="str">
        <f>ORÇAMENTO!E172</f>
        <v>m</v>
      </c>
      <c r="E295" s="125">
        <v>165</v>
      </c>
      <c r="F295" s="455" t="s">
        <v>556</v>
      </c>
      <c r="G295" s="456"/>
      <c r="H295" s="457"/>
    </row>
    <row r="296" spans="1:8" ht="26.4">
      <c r="A296" s="150" t="str">
        <f>ORÇAMENTO!A173</f>
        <v>8.35</v>
      </c>
      <c r="B296" s="117">
        <f>ORÇAMENTO!C173</f>
        <v>98463</v>
      </c>
      <c r="C296" s="118" t="str">
        <f>ORÇAMENTO!D173</f>
        <v>SUPORTE ISOLADOR PARA CORDOALHA DE COBRE</v>
      </c>
      <c r="D296" s="117" t="str">
        <f>ORÇAMENTO!E173</f>
        <v>UN</v>
      </c>
      <c r="E296" s="125">
        <v>50</v>
      </c>
      <c r="F296" s="455" t="s">
        <v>557</v>
      </c>
      <c r="G296" s="456"/>
      <c r="H296" s="457"/>
    </row>
    <row r="297" spans="1:8" ht="39.6">
      <c r="A297" s="150" t="str">
        <f>ORÇAMENTO!A174</f>
        <v>8.36</v>
      </c>
      <c r="B297" s="117">
        <f>ORÇAMENTO!C174</f>
        <v>97881</v>
      </c>
      <c r="C297" s="118" t="str">
        <f>ORÇAMENTO!D174</f>
        <v xml:space="preserve"> CAIXA ENTERRADA ELÉTRICA RETANGULAR, EM CONCRETO PRÉ-MOLDADO, FUNDO COM BRITA, DIMENSÕES INTERNAS: 0,3X0,3X0,3 M</v>
      </c>
      <c r="D297" s="117" t="str">
        <f>ORÇAMENTO!E174</f>
        <v>UN</v>
      </c>
      <c r="E297" s="125">
        <v>14</v>
      </c>
      <c r="F297" s="455" t="s">
        <v>532</v>
      </c>
      <c r="G297" s="456"/>
      <c r="H297" s="457"/>
    </row>
    <row r="298" spans="1:8" ht="39.6">
      <c r="A298" s="150" t="str">
        <f>ORÇAMENTO!A175</f>
        <v>8.37</v>
      </c>
      <c r="B298" s="117">
        <f>ORÇAMENTO!C175</f>
        <v>93653</v>
      </c>
      <c r="C298" s="118" t="str">
        <f>ORÇAMENTO!D175</f>
        <v>DISJUNTOR MONOPOLAR TIPO DIN, CORRENTE NOMINAL DE 10A - FORNECIMENTO E INSTALAÇÃO</v>
      </c>
      <c r="D298" s="117" t="str">
        <f>ORÇAMENTO!E175</f>
        <v>UN</v>
      </c>
      <c r="E298" s="126">
        <v>1</v>
      </c>
      <c r="F298" s="455" t="s">
        <v>155</v>
      </c>
      <c r="G298" s="456"/>
      <c r="H298" s="457"/>
    </row>
    <row r="299" spans="1:8" ht="39.6">
      <c r="A299" s="150" t="str">
        <f>ORÇAMENTO!A176</f>
        <v>8.38</v>
      </c>
      <c r="B299" s="117">
        <f>ORÇAMENTO!C176</f>
        <v>93654</v>
      </c>
      <c r="C299" s="118" t="str">
        <f>ORÇAMENTO!D176</f>
        <v>DISJUNTOR MONOPOLAR TIPO DIN, CORRENTE NOMINAL DE 16A - FORNECIMENTO E INSTALAÇÃO</v>
      </c>
      <c r="D299" s="117" t="str">
        <f>ORÇAMENTO!E176</f>
        <v>UN</v>
      </c>
      <c r="E299" s="126">
        <v>2</v>
      </c>
      <c r="F299" s="455" t="s">
        <v>543</v>
      </c>
      <c r="G299" s="456"/>
      <c r="H299" s="457"/>
    </row>
    <row r="300" spans="1:8" ht="39.6">
      <c r="A300" s="150" t="str">
        <f>ORÇAMENTO!A177</f>
        <v>8.39</v>
      </c>
      <c r="B300" s="117">
        <f>ORÇAMENTO!C177</f>
        <v>93655</v>
      </c>
      <c r="C300" s="118" t="str">
        <f>ORÇAMENTO!D177</f>
        <v>DISJUNTOR MONOPOLAR TIPO DIN, CORRENTE NOMINAL DE 20A - FORNECIMENTO E INSTALAÇÃO</v>
      </c>
      <c r="D300" s="117" t="str">
        <f>ORÇAMENTO!E177</f>
        <v>UN</v>
      </c>
      <c r="E300" s="126">
        <v>2</v>
      </c>
      <c r="F300" s="455" t="s">
        <v>543</v>
      </c>
      <c r="G300" s="456"/>
      <c r="H300" s="457"/>
    </row>
    <row r="301" spans="1:8" ht="39.6">
      <c r="A301" s="150" t="str">
        <f>ORÇAMENTO!A178</f>
        <v>8.40</v>
      </c>
      <c r="B301" s="117">
        <f>ORÇAMENTO!C178</f>
        <v>93656</v>
      </c>
      <c r="C301" s="118" t="str">
        <f>ORÇAMENTO!D178</f>
        <v>DISJUNTOR MONOPOLAR TIPO DIN, CORRENTE NOMINAL DE 25A - FORNECIMENTO E INSTALAÇÃO</v>
      </c>
      <c r="D301" s="117" t="str">
        <f>ORÇAMENTO!E178</f>
        <v>UN</v>
      </c>
      <c r="E301" s="126">
        <v>7</v>
      </c>
      <c r="F301" s="455" t="s">
        <v>522</v>
      </c>
      <c r="G301" s="456"/>
      <c r="H301" s="457"/>
    </row>
    <row r="302" spans="1:8" ht="39.6">
      <c r="A302" s="150" t="str">
        <f>ORÇAMENTO!A179</f>
        <v>8.41</v>
      </c>
      <c r="B302" s="117">
        <f>ORÇAMENTO!C179</f>
        <v>93662</v>
      </c>
      <c r="C302" s="118" t="str">
        <f>ORÇAMENTO!D179</f>
        <v>DISJUNTOR BIPOLAR TIPO DIN, CORRENTE NOMINAL DE 20A - FORNECIMENTO E INSTALAÇÃO</v>
      </c>
      <c r="D302" s="117" t="str">
        <f>ORÇAMENTO!E179</f>
        <v>UN</v>
      </c>
      <c r="E302" s="126">
        <v>2</v>
      </c>
      <c r="F302" s="455" t="s">
        <v>543</v>
      </c>
      <c r="G302" s="456"/>
      <c r="H302" s="457"/>
    </row>
    <row r="303" spans="1:8" ht="39.6">
      <c r="A303" s="150" t="str">
        <f>ORÇAMENTO!A180</f>
        <v>8.42</v>
      </c>
      <c r="B303" s="117">
        <f>ORÇAMENTO!C180</f>
        <v>93663</v>
      </c>
      <c r="C303" s="118" t="str">
        <f>ORÇAMENTO!D180</f>
        <v>DISJUNTOR BIPOLAR TIPO DIN, CORRENTE NOMINAL DE 25A - FORNECIMENTO E INSTALAÇÃO</v>
      </c>
      <c r="D303" s="117" t="str">
        <f>ORÇAMENTO!E180</f>
        <v>UN</v>
      </c>
      <c r="E303" s="126">
        <v>3</v>
      </c>
      <c r="F303" s="455" t="s">
        <v>526</v>
      </c>
      <c r="G303" s="456"/>
      <c r="H303" s="457"/>
    </row>
    <row r="304" spans="1:8" ht="39.6">
      <c r="A304" s="150" t="str">
        <f>ORÇAMENTO!A181</f>
        <v>8.43</v>
      </c>
      <c r="B304" s="117">
        <f>ORÇAMENTO!C181</f>
        <v>93664</v>
      </c>
      <c r="C304" s="118" t="str">
        <f>ORÇAMENTO!D181</f>
        <v>DISJUNTOR BIPOLAR TIPO DIN, CORRENTE NOMINAL DE 32A - FORNECIMENTO E INSTALAÇÃO</v>
      </c>
      <c r="D304" s="117" t="str">
        <f>ORÇAMENTO!E181</f>
        <v>UN</v>
      </c>
      <c r="E304" s="126">
        <v>3</v>
      </c>
      <c r="F304" s="455" t="s">
        <v>526</v>
      </c>
      <c r="G304" s="456"/>
      <c r="H304" s="457"/>
    </row>
    <row r="305" spans="1:8" ht="39.6">
      <c r="A305" s="150" t="str">
        <f>ORÇAMENTO!A182</f>
        <v>8.44</v>
      </c>
      <c r="B305" s="117">
        <f>ORÇAMENTO!C182</f>
        <v>93672</v>
      </c>
      <c r="C305" s="118" t="str">
        <f>ORÇAMENTO!D182</f>
        <v>DISJUNTOR TRIPOLAR TIPO DIN, CORRENTE NOMINAL DE 40A - FORNECIMENTO E INSTALAÇÃO</v>
      </c>
      <c r="D305" s="117" t="str">
        <f>ORÇAMENTO!E182</f>
        <v>UN</v>
      </c>
      <c r="E305" s="126">
        <v>1</v>
      </c>
      <c r="F305" s="455" t="s">
        <v>155</v>
      </c>
      <c r="G305" s="456"/>
      <c r="H305" s="457"/>
    </row>
    <row r="306" spans="1:8" ht="39.6">
      <c r="A306" s="150" t="str">
        <f>ORÇAMENTO!A183</f>
        <v>8.45</v>
      </c>
      <c r="B306" s="117" t="str">
        <f>ORÇAMENTO!C183</f>
        <v>COMP.14</v>
      </c>
      <c r="C306" s="118" t="str">
        <f>ORÇAMENTO!D183</f>
        <v>DISJUNTOR TRIPOLAR TIPO DIN, CORRENTE NOMINAL DE 63A - FORNECIMENTO E INSTALAÇÃO</v>
      </c>
      <c r="D306" s="117" t="str">
        <f>ORÇAMENTO!E183</f>
        <v>UN</v>
      </c>
      <c r="E306" s="126">
        <v>2</v>
      </c>
      <c r="F306" s="455" t="s">
        <v>543</v>
      </c>
      <c r="G306" s="456"/>
      <c r="H306" s="457"/>
    </row>
    <row r="307" spans="1:8" ht="39.6">
      <c r="A307" s="150" t="str">
        <f>ORÇAMENTO!A184</f>
        <v>8.46</v>
      </c>
      <c r="B307" s="117" t="str">
        <f>ORÇAMENTO!C184</f>
        <v>COMP.15</v>
      </c>
      <c r="C307" s="118" t="str">
        <f>ORÇAMENTO!D184</f>
        <v>DISJUNTOR TRIPOLAR TIPO DIN, CORRENTE NOMINAL DE 70A - FORNECIMENTO E INSTALAÇÃO</v>
      </c>
      <c r="D307" s="117" t="str">
        <f>ORÇAMENTO!E184</f>
        <v>UN</v>
      </c>
      <c r="E307" s="126">
        <v>2</v>
      </c>
      <c r="F307" s="455" t="s">
        <v>543</v>
      </c>
      <c r="G307" s="456"/>
      <c r="H307" s="457"/>
    </row>
    <row r="308" spans="1:8" ht="66">
      <c r="A308" s="150" t="str">
        <f>ORÇAMENTO!A185</f>
        <v>8.47</v>
      </c>
      <c r="B308" s="117">
        <f>ORÇAMENTO!C185</f>
        <v>101875</v>
      </c>
      <c r="C308" s="118" t="str">
        <f>ORÇAMENTO!D185</f>
        <v>QUADRO DE DISTRIBUIÇÃO DE ENERGIA EM CHAPA DE AÇO GALVANIZADO, DE EMBUTIR, COM BARRAMENTO TRIFÁSICO, PARA 12 DISJUNTORES DIN 100A - FORNECIMENTO E INSTALAÇÃO</v>
      </c>
      <c r="D308" s="117" t="str">
        <f>ORÇAMENTO!E185</f>
        <v>UN</v>
      </c>
      <c r="E308" s="126">
        <v>3</v>
      </c>
      <c r="F308" s="455" t="s">
        <v>526</v>
      </c>
      <c r="G308" s="456"/>
      <c r="H308" s="457"/>
    </row>
    <row r="309" spans="1:8" ht="26.4">
      <c r="A309" s="150" t="str">
        <f>ORÇAMENTO!A186</f>
        <v>8.48</v>
      </c>
      <c r="B309" s="117" t="str">
        <f>ORÇAMENTO!C186</f>
        <v>COMP.24</v>
      </c>
      <c r="C309" s="118" t="str">
        <f>ORÇAMENTO!D186</f>
        <v>DISPOSITIVO DIFERENCIAL RESIDUAL 2P-40A 30MA</v>
      </c>
      <c r="D309" s="117" t="str">
        <f>ORÇAMENTO!E186</f>
        <v>UN</v>
      </c>
      <c r="E309" s="126">
        <v>2</v>
      </c>
      <c r="F309" s="455" t="s">
        <v>543</v>
      </c>
      <c r="G309" s="456"/>
      <c r="H309" s="457"/>
    </row>
    <row r="310" spans="1:8" ht="26.4">
      <c r="A310" s="150" t="str">
        <f>ORÇAMENTO!A187</f>
        <v>8.49</v>
      </c>
      <c r="B310" s="117" t="str">
        <f>ORÇAMENTO!C187</f>
        <v>COMP.25</v>
      </c>
      <c r="C310" s="118" t="str">
        <f>ORÇAMENTO!D187</f>
        <v>DISPOSITIVO DIFERENCIAL RESIDUAL 4P-40A 30MA</v>
      </c>
      <c r="D310" s="117" t="str">
        <f>ORÇAMENTO!E187</f>
        <v>UN</v>
      </c>
      <c r="E310" s="126">
        <v>1</v>
      </c>
      <c r="F310" s="455" t="s">
        <v>155</v>
      </c>
      <c r="G310" s="456"/>
      <c r="H310" s="457"/>
    </row>
    <row r="311" spans="1:8" ht="26.4">
      <c r="A311" s="150" t="str">
        <f>ORÇAMENTO!A188</f>
        <v>8.50</v>
      </c>
      <c r="B311" s="117" t="str">
        <f>ORÇAMENTO!C188</f>
        <v>COMP.26</v>
      </c>
      <c r="C311" s="118" t="str">
        <f>ORÇAMENTO!D188</f>
        <v>DISPOSITIVO DIFERENCIAL RESIDUAL 4P-63A 30MA</v>
      </c>
      <c r="D311" s="117" t="str">
        <f>ORÇAMENTO!E188</f>
        <v>UN</v>
      </c>
      <c r="E311" s="126">
        <v>1</v>
      </c>
      <c r="F311" s="455" t="s">
        <v>155</v>
      </c>
      <c r="G311" s="456"/>
      <c r="H311" s="457"/>
    </row>
    <row r="312" spans="1:8" ht="12.75">
      <c r="A312" s="150" t="str">
        <f>ORÇAMENTO!A189</f>
        <v>8.51</v>
      </c>
      <c r="B312" s="117" t="str">
        <f>ORÇAMENTO!C189</f>
        <v>COMP.27</v>
      </c>
      <c r="C312" s="118" t="str">
        <f>ORÇAMENTO!D189</f>
        <v>DISPOSITIVO ANTI SURTO DPS 175V 20KA</v>
      </c>
      <c r="D312" s="117" t="str">
        <f>ORÇAMENTO!E189</f>
        <v>UN</v>
      </c>
      <c r="E312" s="126">
        <v>12</v>
      </c>
      <c r="F312" s="455" t="s">
        <v>534</v>
      </c>
      <c r="G312" s="456"/>
      <c r="H312" s="457"/>
    </row>
    <row r="313" spans="1:8" ht="26.4">
      <c r="A313" s="150" t="str">
        <f>ORÇAMENTO!A190</f>
        <v>8.52</v>
      </c>
      <c r="B313" s="117" t="str">
        <f>ORÇAMENTO!C190</f>
        <v>COMP.28</v>
      </c>
      <c r="C313" s="118" t="str">
        <f>ORÇAMENTO!D190</f>
        <v>CONECTOR PARA SPDA - FORNECIMENTO E INSTALAÇÃO. AF_12/2017</v>
      </c>
      <c r="D313" s="117" t="str">
        <f>ORÇAMENTO!E190</f>
        <v>UN</v>
      </c>
      <c r="E313" s="126">
        <v>20</v>
      </c>
      <c r="F313" s="455" t="s">
        <v>545</v>
      </c>
      <c r="G313" s="456"/>
      <c r="H313" s="457"/>
    </row>
    <row r="314" spans="1:8" ht="12.75">
      <c r="A314" s="150" t="str">
        <f>ORÇAMENTO!A191</f>
        <v>8.53</v>
      </c>
      <c r="B314" s="117" t="str">
        <f>ORÇAMENTO!C191</f>
        <v>COMP.29</v>
      </c>
      <c r="C314" s="118" t="str">
        <f>ORÇAMENTO!D191</f>
        <v>GRAMPO TIPO X PARA SPDA</v>
      </c>
      <c r="D314" s="117" t="str">
        <f>ORÇAMENTO!E191</f>
        <v>UN</v>
      </c>
      <c r="E314" s="126">
        <v>10</v>
      </c>
      <c r="F314" s="455" t="s">
        <v>528</v>
      </c>
      <c r="G314" s="456"/>
      <c r="H314" s="457"/>
    </row>
    <row r="315" spans="1:8" ht="12.75">
      <c r="A315" s="150" t="str">
        <f>ORÇAMENTO!A192</f>
        <v>8.54</v>
      </c>
      <c r="B315" s="117" t="str">
        <f>ORÇAMENTO!C192</f>
        <v>COMP.30</v>
      </c>
      <c r="C315" s="118" t="str">
        <f>ORÇAMENTO!D192</f>
        <v>MINICAPTOR EM AÇO GALVANIZADO</v>
      </c>
      <c r="D315" s="117" t="str">
        <f>ORÇAMENTO!E192</f>
        <v>UN</v>
      </c>
      <c r="E315" s="126">
        <v>24</v>
      </c>
      <c r="F315" s="455" t="s">
        <v>533</v>
      </c>
      <c r="G315" s="456"/>
      <c r="H315" s="457"/>
    </row>
    <row r="316" spans="1:8" ht="26.4">
      <c r="A316" s="150" t="str">
        <f>ORÇAMENTO!A193</f>
        <v>8.55</v>
      </c>
      <c r="B316" s="117" t="str">
        <f>ORÇAMENTO!C193</f>
        <v>COMP.31</v>
      </c>
      <c r="C316" s="118" t="str">
        <f>ORÇAMENTO!D193</f>
        <v>SOLDA EXOTÉRMICA PARA SPDA - FORNECIMENTO E INSTALAÇÃO. AF_12/2017</v>
      </c>
      <c r="D316" s="117" t="str">
        <f>ORÇAMENTO!E193</f>
        <v>UN</v>
      </c>
      <c r="E316" s="126">
        <v>15</v>
      </c>
      <c r="F316" s="455" t="s">
        <v>530</v>
      </c>
      <c r="G316" s="456"/>
      <c r="H316" s="457"/>
    </row>
    <row r="317" spans="1:8" ht="26.4">
      <c r="A317" s="150" t="str">
        <f>ORÇAMENTO!A194</f>
        <v>8.56</v>
      </c>
      <c r="B317" s="117" t="str">
        <f>ORÇAMENTO!C194</f>
        <v>COMP.32</v>
      </c>
      <c r="C317" s="118" t="str">
        <f>ORÇAMENTO!D194</f>
        <v>PRESILHA EM LATÃO DE 1 FURO PARA CABO 35mm²</v>
      </c>
      <c r="D317" s="117" t="str">
        <f>ORÇAMENTO!E194</f>
        <v>UN</v>
      </c>
      <c r="E317" s="126">
        <v>225</v>
      </c>
      <c r="F317" s="455" t="s">
        <v>812</v>
      </c>
      <c r="G317" s="456"/>
      <c r="H317" s="457"/>
    </row>
    <row r="318" spans="1:8" ht="26.4">
      <c r="A318" s="150" t="str">
        <f>ORÇAMENTO!A195</f>
        <v>8.57</v>
      </c>
      <c r="B318" s="117" t="str">
        <f>ORÇAMENTO!C195</f>
        <v>COMP.33</v>
      </c>
      <c r="C318" s="118" t="str">
        <f>ORÇAMENTO!D195</f>
        <v>CONECTOR GRAMPO CABO-HASTE EM BRONZE 16-70mm²</v>
      </c>
      <c r="D318" s="117" t="str">
        <f>ORÇAMENTO!E195</f>
        <v>UN</v>
      </c>
      <c r="E318" s="126">
        <v>14</v>
      </c>
      <c r="F318" s="455" t="s">
        <v>532</v>
      </c>
      <c r="G318" s="456"/>
      <c r="H318" s="457"/>
    </row>
    <row r="319" spans="1:8" ht="12.75">
      <c r="A319" s="150" t="str">
        <f>ORÇAMENTO!A196</f>
        <v>8.58</v>
      </c>
      <c r="B319" s="117" t="str">
        <f>ORÇAMENTO!C196</f>
        <v>COMP.34</v>
      </c>
      <c r="C319" s="118" t="str">
        <f>ORÇAMENTO!D196</f>
        <v>CAIXA DE EQUALIZAÇÃO BEP DIM. 0,40X0,40m</v>
      </c>
      <c r="D319" s="117" t="str">
        <f>ORÇAMENTO!E196</f>
        <v>UN</v>
      </c>
      <c r="E319" s="126">
        <v>1</v>
      </c>
      <c r="F319" s="455" t="s">
        <v>155</v>
      </c>
      <c r="G319" s="456"/>
      <c r="H319" s="457"/>
    </row>
    <row r="320" spans="1:8" ht="12.75">
      <c r="A320" s="150" t="str">
        <f>ORÇAMENTO!A197</f>
        <v>8.59</v>
      </c>
      <c r="B320" s="117" t="str">
        <f>ORÇAMENTO!C197</f>
        <v>COMP.16</v>
      </c>
      <c r="C320" s="118" t="str">
        <f>ORÇAMENTO!D197</f>
        <v>INSTALAÇÃO DE QUADRO QGBT</v>
      </c>
      <c r="D320" s="117" t="str">
        <f>ORÇAMENTO!E197</f>
        <v>UN</v>
      </c>
      <c r="E320" s="126">
        <v>1</v>
      </c>
      <c r="F320" s="455" t="s">
        <v>155</v>
      </c>
      <c r="G320" s="456"/>
      <c r="H320" s="457"/>
    </row>
    <row r="321" spans="1:8" ht="12.75">
      <c r="A321" s="241" t="str">
        <f>ORÇAMENTO!A199</f>
        <v>9.0</v>
      </c>
      <c r="B321" s="112"/>
      <c r="C321" s="127" t="str">
        <f>ORÇAMENTO!D199</f>
        <v>PREVENÇÃO A INCÊNDIO</v>
      </c>
      <c r="D321" s="111"/>
      <c r="E321" s="111"/>
      <c r="F321" s="473"/>
      <c r="G321" s="474"/>
      <c r="H321" s="475"/>
    </row>
    <row r="322" spans="1:8" ht="26.4">
      <c r="A322" s="150" t="str">
        <f>ORÇAMENTO!A200</f>
        <v>9.1</v>
      </c>
      <c r="B322" s="119">
        <f>ORÇAMENTO!C200</f>
        <v>101909</v>
      </c>
      <c r="C322" s="11" t="str">
        <f>ORÇAMENTO!D200</f>
        <v>EXTINTOR PORTÁTIL DE PÓ TIPO ABC 6 KG 3A:40B:C</v>
      </c>
      <c r="D322" s="321" t="str">
        <f>ORÇAMENTO!E200</f>
        <v>UN</v>
      </c>
      <c r="E322" s="120">
        <v>6</v>
      </c>
      <c r="F322" s="455" t="s">
        <v>554</v>
      </c>
      <c r="G322" s="456"/>
      <c r="H322" s="457"/>
    </row>
    <row r="323" spans="1:8" ht="12.75">
      <c r="A323" s="150" t="str">
        <f>ORÇAMENTO!A201</f>
        <v>9.2</v>
      </c>
      <c r="B323" s="119" t="str">
        <f>ORÇAMENTO!C201</f>
        <v>COMP.17</v>
      </c>
      <c r="C323" s="11" t="str">
        <f>ORÇAMENTO!D201</f>
        <v>PLACA: PROIBIDO FUMAR - (P1)</v>
      </c>
      <c r="D323" s="321" t="str">
        <f>ORÇAMENTO!E201</f>
        <v>UN</v>
      </c>
      <c r="E323" s="120">
        <v>2</v>
      </c>
      <c r="F323" s="455" t="s">
        <v>543</v>
      </c>
      <c r="G323" s="456"/>
      <c r="H323" s="457"/>
    </row>
    <row r="324" spans="1:8" ht="12.75">
      <c r="A324" s="150" t="str">
        <f>ORÇAMENTO!A202</f>
        <v>9.3</v>
      </c>
      <c r="B324" s="119" t="str">
        <f>ORÇAMENTO!C202</f>
        <v>COMP.18</v>
      </c>
      <c r="C324" s="11" t="str">
        <f>ORÇAMENTO!D202</f>
        <v>PLACA: SAÍDA DE EMERGÊNCIA - SEGUE (S2a)</v>
      </c>
      <c r="D324" s="321" t="str">
        <f>ORÇAMENTO!E202</f>
        <v>UN</v>
      </c>
      <c r="E324" s="120">
        <v>2</v>
      </c>
      <c r="F324" s="455" t="s">
        <v>543</v>
      </c>
      <c r="G324" s="456"/>
      <c r="H324" s="457"/>
    </row>
    <row r="325" spans="1:8" ht="12.75">
      <c r="A325" s="150" t="str">
        <f>ORÇAMENTO!A203</f>
        <v>9.4</v>
      </c>
      <c r="B325" s="119" t="str">
        <f>ORÇAMENTO!C203</f>
        <v>COMP.19</v>
      </c>
      <c r="C325" s="11" t="str">
        <f>ORÇAMENTO!D203</f>
        <v>PLACA: SAÍDA DE EMERGÊNCIA - SEGUE (S2b)</v>
      </c>
      <c r="D325" s="321" t="str">
        <f>ORÇAMENTO!E203</f>
        <v>UN</v>
      </c>
      <c r="E325" s="120">
        <v>2</v>
      </c>
      <c r="F325" s="455" t="s">
        <v>543</v>
      </c>
      <c r="G325" s="456"/>
      <c r="H325" s="457"/>
    </row>
    <row r="326" spans="1:8" ht="12.75">
      <c r="A326" s="150" t="str">
        <f>ORÇAMENTO!A204</f>
        <v>9.5</v>
      </c>
      <c r="B326" s="119" t="str">
        <f>ORÇAMENTO!C204</f>
        <v>COMP.20</v>
      </c>
      <c r="C326" s="11" t="str">
        <f>ORÇAMENTO!D204</f>
        <v>PLACA: SAÍDA DE EMERGÊNCIA - (S12)</v>
      </c>
      <c r="D326" s="321" t="str">
        <f>ORÇAMENTO!E204</f>
        <v>UN</v>
      </c>
      <c r="E326" s="120">
        <v>1</v>
      </c>
      <c r="F326" s="455" t="s">
        <v>155</v>
      </c>
      <c r="G326" s="456"/>
      <c r="H326" s="457"/>
    </row>
    <row r="327" spans="1:8" ht="12.75">
      <c r="A327" s="150" t="str">
        <f>ORÇAMENTO!A205</f>
        <v>9.6</v>
      </c>
      <c r="B327" s="119" t="str">
        <f>ORÇAMENTO!C205</f>
        <v>COMP.21</v>
      </c>
      <c r="C327" s="11" t="str">
        <f>ORÇAMENTO!D205</f>
        <v>PLACA: EXTINTOR DE INCÊNDIO (23)</v>
      </c>
      <c r="D327" s="321" t="str">
        <f>ORÇAMENTO!E205</f>
        <v>UN</v>
      </c>
      <c r="E327" s="120">
        <v>6</v>
      </c>
      <c r="F327" s="455" t="s">
        <v>554</v>
      </c>
      <c r="G327" s="456"/>
      <c r="H327" s="457"/>
    </row>
    <row r="328" spans="1:8" ht="26.4">
      <c r="A328" s="150" t="str">
        <f>ORÇAMENTO!A206</f>
        <v>9.7</v>
      </c>
      <c r="B328" s="119">
        <f>ORÇAMENTO!C206</f>
        <v>97599</v>
      </c>
      <c r="C328" s="11" t="str">
        <f>ORÇAMENTO!D206</f>
        <v>LUMINÁRIA DE EMERGÊNCIA TIPO AUTÔNOMO C/ LÂMPADA DE LED 120min</v>
      </c>
      <c r="D328" s="321" t="str">
        <f>ORÇAMENTO!E206</f>
        <v>UN</v>
      </c>
      <c r="E328" s="124">
        <v>9</v>
      </c>
      <c r="F328" s="455" t="s">
        <v>558</v>
      </c>
      <c r="G328" s="456"/>
      <c r="H328" s="457"/>
    </row>
    <row r="329" spans="1:8" ht="12.75">
      <c r="A329" s="378"/>
      <c r="B329" s="380"/>
      <c r="C329" s="380"/>
      <c r="D329" s="380"/>
      <c r="E329" s="380"/>
      <c r="F329" s="380"/>
      <c r="G329" s="380"/>
      <c r="H329" s="154"/>
    </row>
    <row r="330" spans="1:8" ht="12.75">
      <c r="A330" s="150" t="str">
        <f>ORÇAMENTO!A208</f>
        <v>10.0</v>
      </c>
      <c r="B330" s="15"/>
      <c r="C330" s="439" t="str">
        <f>ORÇAMENTO!D208</f>
        <v>PAREDE E REVESTIMENTO</v>
      </c>
      <c r="D330" s="440"/>
      <c r="E330" s="440"/>
      <c r="F330" s="440"/>
      <c r="G330" s="440"/>
      <c r="H330" s="441"/>
    </row>
    <row r="331" spans="1:8" ht="52.8">
      <c r="A331" s="150" t="str">
        <f>ORÇAMENTO!A209</f>
        <v>10.1</v>
      </c>
      <c r="B331" s="8">
        <f>ORÇAMENTO!C209</f>
        <v>103323</v>
      </c>
      <c r="C331" s="9" t="str">
        <f>ORÇAMENTO!D209</f>
        <v>ALVENARIA DE VEDAÇÃO DE BLOCOS CERÂMICOS FURADOS NA VERTICAL DE 9X19X39 CM (ESPESSURA 9 CM) E ARGAMASSA DE ASSENTAMENTO COM PREPARO MANUAL</v>
      </c>
      <c r="D331" s="8" t="str">
        <f>ORÇAMENTO!E209</f>
        <v>M2</v>
      </c>
      <c r="E331" s="13">
        <f>E382</f>
        <v>1050.15</v>
      </c>
      <c r="F331" s="16"/>
      <c r="G331" s="16"/>
      <c r="H331" s="155"/>
    </row>
    <row r="332" spans="1:8" ht="12.75">
      <c r="A332" s="150" t="s">
        <v>156</v>
      </c>
      <c r="B332" s="8" t="s">
        <v>157</v>
      </c>
      <c r="C332" s="10" t="s">
        <v>159</v>
      </c>
      <c r="D332" s="14" t="s">
        <v>564</v>
      </c>
      <c r="E332" s="14" t="s">
        <v>161</v>
      </c>
      <c r="F332" s="24"/>
      <c r="G332" s="16"/>
      <c r="H332" s="155"/>
    </row>
    <row r="333" spans="1:8" ht="12.75">
      <c r="A333" s="150" t="s">
        <v>563</v>
      </c>
      <c r="B333" s="25">
        <v>40.34</v>
      </c>
      <c r="C333" s="27">
        <v>6</v>
      </c>
      <c r="D333" s="25">
        <v>2</v>
      </c>
      <c r="E333" s="25">
        <f>ROUND(B333*C333*D333,2)</f>
        <v>484.08</v>
      </c>
      <c r="F333" s="26"/>
      <c r="G333" s="16"/>
      <c r="H333" s="155"/>
    </row>
    <row r="334" spans="1:8" ht="26.4">
      <c r="A334" s="254" t="s">
        <v>565</v>
      </c>
      <c r="B334" s="25">
        <v>32</v>
      </c>
      <c r="C334" s="27">
        <v>2</v>
      </c>
      <c r="D334" s="25">
        <v>1</v>
      </c>
      <c r="E334" s="25">
        <f aca="true" t="shared" si="14" ref="E334:E367">ROUND(B334*C334*D334,2)</f>
        <v>64</v>
      </c>
      <c r="F334" s="26"/>
      <c r="G334" s="16"/>
      <c r="H334" s="155"/>
    </row>
    <row r="335" spans="1:8" ht="26.4">
      <c r="A335" s="253" t="s">
        <v>566</v>
      </c>
      <c r="B335" s="25">
        <v>35.3</v>
      </c>
      <c r="C335" s="27">
        <v>2</v>
      </c>
      <c r="D335" s="25">
        <v>1</v>
      </c>
      <c r="E335" s="25">
        <f t="shared" si="14"/>
        <v>70.6</v>
      </c>
      <c r="F335" s="26"/>
      <c r="G335" s="16"/>
      <c r="H335" s="155"/>
    </row>
    <row r="336" spans="1:8" ht="12.75">
      <c r="A336" s="150" t="s">
        <v>411</v>
      </c>
      <c r="B336" s="25">
        <v>3</v>
      </c>
      <c r="C336" s="27">
        <v>3</v>
      </c>
      <c r="D336" s="25">
        <v>2</v>
      </c>
      <c r="E336" s="25">
        <f t="shared" si="14"/>
        <v>18</v>
      </c>
      <c r="F336" s="16"/>
      <c r="G336" s="16"/>
      <c r="H336" s="155"/>
    </row>
    <row r="337" spans="1:8" ht="12.75">
      <c r="A337" s="150" t="s">
        <v>411</v>
      </c>
      <c r="B337" s="25">
        <v>2.64</v>
      </c>
      <c r="C337" s="27">
        <v>3</v>
      </c>
      <c r="D337" s="25">
        <v>2</v>
      </c>
      <c r="E337" s="25">
        <f t="shared" si="14"/>
        <v>15.84</v>
      </c>
      <c r="F337" s="16"/>
      <c r="G337" s="16"/>
      <c r="H337" s="155"/>
    </row>
    <row r="338" spans="1:8" ht="12.75">
      <c r="A338" s="150" t="s">
        <v>785</v>
      </c>
      <c r="B338" s="25">
        <v>1.62</v>
      </c>
      <c r="C338" s="27">
        <v>3</v>
      </c>
      <c r="D338" s="25">
        <v>2</v>
      </c>
      <c r="E338" s="25">
        <f t="shared" si="14"/>
        <v>9.72</v>
      </c>
      <c r="F338" s="16"/>
      <c r="G338" s="16"/>
      <c r="H338" s="155"/>
    </row>
    <row r="339" spans="1:8" ht="12.75">
      <c r="A339" s="150" t="s">
        <v>410</v>
      </c>
      <c r="B339" s="25">
        <v>3.55</v>
      </c>
      <c r="C339" s="27">
        <v>3</v>
      </c>
      <c r="D339" s="25">
        <v>2</v>
      </c>
      <c r="E339" s="25">
        <f t="shared" si="14"/>
        <v>21.3</v>
      </c>
      <c r="F339" s="16"/>
      <c r="G339" s="16"/>
      <c r="H339" s="155"/>
    </row>
    <row r="340" spans="1:8" ht="12.75">
      <c r="A340" s="150" t="s">
        <v>410</v>
      </c>
      <c r="B340" s="25">
        <v>3</v>
      </c>
      <c r="C340" s="27">
        <v>3</v>
      </c>
      <c r="D340" s="25">
        <v>1</v>
      </c>
      <c r="E340" s="25">
        <f t="shared" si="14"/>
        <v>9</v>
      </c>
      <c r="F340" s="16"/>
      <c r="G340" s="16"/>
      <c r="H340" s="155"/>
    </row>
    <row r="341" spans="1:8" ht="12.75">
      <c r="A341" s="150" t="s">
        <v>567</v>
      </c>
      <c r="B341" s="25">
        <v>3</v>
      </c>
      <c r="C341" s="27">
        <v>3</v>
      </c>
      <c r="D341" s="25">
        <v>2</v>
      </c>
      <c r="E341" s="25">
        <f t="shared" si="14"/>
        <v>18</v>
      </c>
      <c r="F341" s="16"/>
      <c r="G341" s="16"/>
      <c r="H341" s="155"/>
    </row>
    <row r="342" spans="1:8" ht="12.75">
      <c r="A342" s="150" t="s">
        <v>567</v>
      </c>
      <c r="B342" s="25">
        <v>2.64</v>
      </c>
      <c r="C342" s="27">
        <v>3</v>
      </c>
      <c r="D342" s="25">
        <v>2</v>
      </c>
      <c r="E342" s="25">
        <f t="shared" si="14"/>
        <v>15.84</v>
      </c>
      <c r="F342" s="16"/>
      <c r="G342" s="16"/>
      <c r="H342" s="155"/>
    </row>
    <row r="343" spans="1:8" ht="12.75">
      <c r="A343" s="150" t="s">
        <v>780</v>
      </c>
      <c r="B343" s="25">
        <v>1.62</v>
      </c>
      <c r="C343" s="27">
        <v>3</v>
      </c>
      <c r="D343" s="25">
        <v>2</v>
      </c>
      <c r="E343" s="25">
        <f t="shared" si="14"/>
        <v>9.72</v>
      </c>
      <c r="F343" s="16"/>
      <c r="G343" s="16"/>
      <c r="H343" s="155"/>
    </row>
    <row r="344" spans="1:8" ht="12.75">
      <c r="A344" s="150" t="s">
        <v>408</v>
      </c>
      <c r="B344" s="25">
        <v>3.3</v>
      </c>
      <c r="C344" s="27">
        <v>3</v>
      </c>
      <c r="D344" s="25">
        <v>2</v>
      </c>
      <c r="E344" s="25">
        <f t="shared" si="14"/>
        <v>19.8</v>
      </c>
      <c r="F344" s="16"/>
      <c r="G344" s="16"/>
      <c r="H344" s="155"/>
    </row>
    <row r="345" spans="1:8" ht="12.75">
      <c r="A345" s="150" t="s">
        <v>408</v>
      </c>
      <c r="B345" s="25">
        <v>3</v>
      </c>
      <c r="C345" s="27">
        <v>3</v>
      </c>
      <c r="D345" s="25">
        <v>1</v>
      </c>
      <c r="E345" s="25">
        <f t="shared" si="14"/>
        <v>9</v>
      </c>
      <c r="F345" s="16"/>
      <c r="G345" s="16"/>
      <c r="H345" s="155"/>
    </row>
    <row r="346" spans="1:8" ht="26.4">
      <c r="A346" s="254" t="s">
        <v>568</v>
      </c>
      <c r="B346" s="25">
        <v>5.3</v>
      </c>
      <c r="C346" s="27">
        <v>3</v>
      </c>
      <c r="D346" s="25">
        <v>2</v>
      </c>
      <c r="E346" s="25">
        <f t="shared" si="14"/>
        <v>31.8</v>
      </c>
      <c r="F346" s="16"/>
      <c r="G346" s="16"/>
      <c r="H346" s="155"/>
    </row>
    <row r="347" spans="1:8" ht="12.75">
      <c r="A347" s="254" t="s">
        <v>572</v>
      </c>
      <c r="B347" s="25">
        <v>6</v>
      </c>
      <c r="C347" s="27">
        <v>3</v>
      </c>
      <c r="D347" s="25">
        <v>1</v>
      </c>
      <c r="E347" s="25">
        <f t="shared" si="14"/>
        <v>18</v>
      </c>
      <c r="F347" s="16"/>
      <c r="G347" s="16"/>
      <c r="H347" s="155"/>
    </row>
    <row r="348" spans="1:8" ht="12.75">
      <c r="A348" s="254" t="s">
        <v>572</v>
      </c>
      <c r="B348" s="25">
        <v>4.33</v>
      </c>
      <c r="C348" s="27">
        <v>3</v>
      </c>
      <c r="D348" s="25">
        <v>1</v>
      </c>
      <c r="E348" s="25">
        <f t="shared" si="14"/>
        <v>12.99</v>
      </c>
      <c r="F348" s="16"/>
      <c r="G348" s="16"/>
      <c r="H348" s="155"/>
    </row>
    <row r="349" spans="1:8" ht="12.75">
      <c r="A349" s="254" t="s">
        <v>572</v>
      </c>
      <c r="B349" s="25">
        <v>2.8</v>
      </c>
      <c r="C349" s="27">
        <v>3</v>
      </c>
      <c r="D349" s="25">
        <v>1</v>
      </c>
      <c r="E349" s="25">
        <f t="shared" si="14"/>
        <v>8.4</v>
      </c>
      <c r="F349" s="16"/>
      <c r="G349" s="16"/>
      <c r="H349" s="155"/>
    </row>
    <row r="350" spans="1:8" ht="12.75">
      <c r="A350" s="254" t="s">
        <v>572</v>
      </c>
      <c r="B350" s="25">
        <v>3.07</v>
      </c>
      <c r="C350" s="27">
        <v>3</v>
      </c>
      <c r="D350" s="25">
        <v>1</v>
      </c>
      <c r="E350" s="25">
        <f t="shared" si="14"/>
        <v>9.21</v>
      </c>
      <c r="F350" s="16"/>
      <c r="G350" s="16"/>
      <c r="H350" s="155"/>
    </row>
    <row r="351" spans="1:8" ht="12.75">
      <c r="A351" s="150" t="s">
        <v>569</v>
      </c>
      <c r="B351" s="25">
        <v>4.05</v>
      </c>
      <c r="C351" s="27">
        <v>3</v>
      </c>
      <c r="D351" s="25">
        <v>2</v>
      </c>
      <c r="E351" s="25">
        <f t="shared" si="14"/>
        <v>24.3</v>
      </c>
      <c r="F351" s="16"/>
      <c r="G351" s="16"/>
      <c r="H351" s="155"/>
    </row>
    <row r="352" spans="1:8" ht="12.75">
      <c r="A352" s="150" t="s">
        <v>569</v>
      </c>
      <c r="B352" s="25">
        <v>2.8</v>
      </c>
      <c r="C352" s="27">
        <v>3</v>
      </c>
      <c r="D352" s="25">
        <v>1</v>
      </c>
      <c r="E352" s="25">
        <f t="shared" si="14"/>
        <v>8.4</v>
      </c>
      <c r="F352" s="16"/>
      <c r="G352" s="16"/>
      <c r="H352" s="155"/>
    </row>
    <row r="353" spans="1:8" ht="12.75">
      <c r="A353" s="150" t="s">
        <v>570</v>
      </c>
      <c r="B353" s="25">
        <v>1.3</v>
      </c>
      <c r="C353" s="27">
        <v>3</v>
      </c>
      <c r="D353" s="25">
        <v>2</v>
      </c>
      <c r="E353" s="25">
        <f t="shared" si="14"/>
        <v>7.8</v>
      </c>
      <c r="F353" s="16"/>
      <c r="G353" s="16"/>
      <c r="H353" s="155"/>
    </row>
    <row r="354" spans="1:8" ht="12.75">
      <c r="A354" s="150" t="s">
        <v>570</v>
      </c>
      <c r="B354" s="25">
        <v>2.8</v>
      </c>
      <c r="C354" s="27">
        <v>3</v>
      </c>
      <c r="D354" s="25">
        <v>1</v>
      </c>
      <c r="E354" s="25">
        <f t="shared" si="14"/>
        <v>8.4</v>
      </c>
      <c r="F354" s="16"/>
      <c r="G354" s="16"/>
      <c r="H354" s="155"/>
    </row>
    <row r="355" spans="1:8" ht="12.75">
      <c r="A355" s="254" t="s">
        <v>571</v>
      </c>
      <c r="B355" s="25">
        <v>6</v>
      </c>
      <c r="C355" s="27">
        <v>3</v>
      </c>
      <c r="D355" s="25">
        <v>1</v>
      </c>
      <c r="E355" s="25">
        <f t="shared" si="14"/>
        <v>18</v>
      </c>
      <c r="F355" s="16"/>
      <c r="G355" s="16"/>
      <c r="H355" s="155"/>
    </row>
    <row r="356" spans="1:8" ht="12.75">
      <c r="A356" s="254" t="s">
        <v>571</v>
      </c>
      <c r="B356" s="25">
        <v>4.33</v>
      </c>
      <c r="C356" s="27">
        <v>3</v>
      </c>
      <c r="D356" s="25">
        <v>1</v>
      </c>
      <c r="E356" s="25">
        <f t="shared" si="14"/>
        <v>12.99</v>
      </c>
      <c r="F356" s="16"/>
      <c r="G356" s="16"/>
      <c r="H356" s="155"/>
    </row>
    <row r="357" spans="1:8" ht="12.75">
      <c r="A357" s="254" t="s">
        <v>571</v>
      </c>
      <c r="B357" s="25">
        <v>2.8</v>
      </c>
      <c r="C357" s="27">
        <v>3</v>
      </c>
      <c r="D357" s="25">
        <v>1</v>
      </c>
      <c r="E357" s="25">
        <f t="shared" si="14"/>
        <v>8.4</v>
      </c>
      <c r="F357" s="16"/>
      <c r="G357" s="16"/>
      <c r="H357" s="155"/>
    </row>
    <row r="358" spans="1:8" ht="12.75">
      <c r="A358" s="254" t="s">
        <v>571</v>
      </c>
      <c r="B358" s="25">
        <v>3.07</v>
      </c>
      <c r="C358" s="27">
        <v>3</v>
      </c>
      <c r="D358" s="25">
        <v>1</v>
      </c>
      <c r="E358" s="25">
        <f t="shared" si="14"/>
        <v>9.21</v>
      </c>
      <c r="F358" s="16"/>
      <c r="G358" s="16"/>
      <c r="H358" s="155"/>
    </row>
    <row r="359" spans="1:8" ht="26.4">
      <c r="A359" s="254" t="s">
        <v>573</v>
      </c>
      <c r="B359" s="25">
        <v>4.1</v>
      </c>
      <c r="C359" s="27">
        <v>3</v>
      </c>
      <c r="D359" s="25">
        <v>2</v>
      </c>
      <c r="E359" s="25">
        <f t="shared" si="14"/>
        <v>24.6</v>
      </c>
      <c r="F359" s="16"/>
      <c r="G359" s="16"/>
      <c r="H359" s="155"/>
    </row>
    <row r="360" spans="1:8" ht="26.4">
      <c r="A360" s="254" t="s">
        <v>573</v>
      </c>
      <c r="B360" s="25">
        <v>4.55</v>
      </c>
      <c r="C360" s="27">
        <v>1.5</v>
      </c>
      <c r="D360" s="25">
        <v>2</v>
      </c>
      <c r="E360" s="25">
        <f t="shared" si="14"/>
        <v>13.65</v>
      </c>
      <c r="F360" s="16"/>
      <c r="G360" s="16"/>
      <c r="H360" s="155"/>
    </row>
    <row r="361" spans="1:8" ht="12.75">
      <c r="A361" s="254" t="s">
        <v>574</v>
      </c>
      <c r="B361" s="25">
        <v>7</v>
      </c>
      <c r="C361" s="27">
        <v>3.6</v>
      </c>
      <c r="D361" s="25">
        <v>1</v>
      </c>
      <c r="E361" s="25">
        <f t="shared" si="14"/>
        <v>25.2</v>
      </c>
      <c r="F361" s="16"/>
      <c r="G361" s="16"/>
      <c r="H361" s="155"/>
    </row>
    <row r="362" spans="1:8" ht="12.75">
      <c r="A362" s="254" t="s">
        <v>574</v>
      </c>
      <c r="B362" s="25">
        <v>20.5</v>
      </c>
      <c r="C362" s="27">
        <v>1.5</v>
      </c>
      <c r="D362" s="25">
        <v>1</v>
      </c>
      <c r="E362" s="25">
        <f t="shared" si="14"/>
        <v>30.75</v>
      </c>
      <c r="F362" s="16"/>
      <c r="G362" s="16"/>
      <c r="H362" s="155"/>
    </row>
    <row r="363" spans="1:8" ht="26.4">
      <c r="A363" s="254" t="s">
        <v>575</v>
      </c>
      <c r="B363" s="25">
        <v>1.1</v>
      </c>
      <c r="C363" s="27">
        <v>2.5</v>
      </c>
      <c r="D363" s="25">
        <v>12</v>
      </c>
      <c r="E363" s="25">
        <f t="shared" si="14"/>
        <v>33</v>
      </c>
      <c r="F363" s="16"/>
      <c r="G363" s="16"/>
      <c r="H363" s="155"/>
    </row>
    <row r="364" spans="1:8" ht="26.4">
      <c r="A364" s="254" t="s">
        <v>575</v>
      </c>
      <c r="B364" s="25">
        <v>1.2</v>
      </c>
      <c r="C364" s="27">
        <v>2.5</v>
      </c>
      <c r="D364" s="25">
        <v>2</v>
      </c>
      <c r="E364" s="25">
        <f t="shared" si="14"/>
        <v>6</v>
      </c>
      <c r="F364" s="16"/>
      <c r="G364" s="16"/>
      <c r="H364" s="155"/>
    </row>
    <row r="365" spans="1:8" ht="26.4">
      <c r="A365" s="254" t="s">
        <v>575</v>
      </c>
      <c r="B365" s="25">
        <v>1.5</v>
      </c>
      <c r="C365" s="27">
        <v>2.5</v>
      </c>
      <c r="D365" s="25">
        <v>2</v>
      </c>
      <c r="E365" s="25">
        <f t="shared" si="14"/>
        <v>7.5</v>
      </c>
      <c r="F365" s="16"/>
      <c r="G365" s="16"/>
      <c r="H365" s="155"/>
    </row>
    <row r="366" spans="1:8" ht="26.4">
      <c r="A366" s="254" t="s">
        <v>575</v>
      </c>
      <c r="B366" s="25">
        <v>4.3</v>
      </c>
      <c r="C366" s="27">
        <v>2.5</v>
      </c>
      <c r="D366" s="25">
        <v>2</v>
      </c>
      <c r="E366" s="25">
        <f t="shared" si="14"/>
        <v>21.5</v>
      </c>
      <c r="F366" s="16"/>
      <c r="G366" s="16"/>
      <c r="H366" s="155"/>
    </row>
    <row r="367" spans="1:8" ht="26.4">
      <c r="A367" s="254" t="s">
        <v>575</v>
      </c>
      <c r="B367" s="25">
        <v>5.38</v>
      </c>
      <c r="C367" s="27">
        <v>2.5</v>
      </c>
      <c r="D367" s="25">
        <v>2</v>
      </c>
      <c r="E367" s="25">
        <f t="shared" si="14"/>
        <v>26.9</v>
      </c>
      <c r="F367" s="16"/>
      <c r="G367" s="16"/>
      <c r="H367" s="155"/>
    </row>
    <row r="368" spans="1:8" ht="12.75">
      <c r="A368" s="253"/>
      <c r="B368" s="25"/>
      <c r="C368" s="461" t="s">
        <v>576</v>
      </c>
      <c r="D368" s="462"/>
      <c r="E368" s="25">
        <f>SUM(E333:E367)</f>
        <v>1131.9</v>
      </c>
      <c r="F368" s="16"/>
      <c r="G368" s="16"/>
      <c r="H368" s="155"/>
    </row>
    <row r="369" spans="1:8" ht="12.75">
      <c r="A369" s="253"/>
      <c r="B369" s="25"/>
      <c r="C369" s="27" t="s">
        <v>577</v>
      </c>
      <c r="D369" s="25"/>
      <c r="E369" s="25"/>
      <c r="F369" s="16"/>
      <c r="G369" s="16"/>
      <c r="H369" s="155"/>
    </row>
    <row r="370" spans="1:8" ht="12.75">
      <c r="A370" s="253" t="s">
        <v>578</v>
      </c>
      <c r="B370" s="25">
        <v>0.7</v>
      </c>
      <c r="C370" s="27">
        <v>2.1</v>
      </c>
      <c r="D370" s="25">
        <v>1</v>
      </c>
      <c r="E370" s="25">
        <f aca="true" t="shared" si="15" ref="E370:E379">ROUND(B370*C370*D370,2)</f>
        <v>1.47</v>
      </c>
      <c r="F370" s="16"/>
      <c r="G370" s="16"/>
      <c r="H370" s="155"/>
    </row>
    <row r="371" spans="1:8" ht="12.75">
      <c r="A371" s="253" t="s">
        <v>578</v>
      </c>
      <c r="B371" s="25">
        <v>0.8</v>
      </c>
      <c r="C371" s="27">
        <v>2.1</v>
      </c>
      <c r="D371" s="25">
        <v>2</v>
      </c>
      <c r="E371" s="25">
        <f t="shared" si="15"/>
        <v>3.36</v>
      </c>
      <c r="F371" s="16"/>
      <c r="G371" s="16"/>
      <c r="H371" s="155"/>
    </row>
    <row r="372" spans="1:8" ht="12.75">
      <c r="A372" s="253" t="s">
        <v>578</v>
      </c>
      <c r="B372" s="25">
        <v>0.6</v>
      </c>
      <c r="C372" s="27">
        <v>2.1</v>
      </c>
      <c r="D372" s="25">
        <v>17</v>
      </c>
      <c r="E372" s="25">
        <f t="shared" si="15"/>
        <v>21.42</v>
      </c>
      <c r="F372" s="16"/>
      <c r="G372" s="16"/>
      <c r="H372" s="155"/>
    </row>
    <row r="373" spans="1:8" ht="12.75">
      <c r="A373" s="253" t="s">
        <v>578</v>
      </c>
      <c r="B373" s="25">
        <v>0.9</v>
      </c>
      <c r="C373" s="27">
        <v>2.1</v>
      </c>
      <c r="D373" s="25">
        <v>8</v>
      </c>
      <c r="E373" s="25">
        <f t="shared" si="15"/>
        <v>15.12</v>
      </c>
      <c r="F373" s="16"/>
      <c r="G373" s="16"/>
      <c r="H373" s="155"/>
    </row>
    <row r="374" spans="1:8" ht="12.75">
      <c r="A374" s="253" t="s">
        <v>579</v>
      </c>
      <c r="B374" s="25">
        <v>4</v>
      </c>
      <c r="C374" s="27">
        <v>2.1</v>
      </c>
      <c r="D374" s="27">
        <v>2</v>
      </c>
      <c r="E374" s="25">
        <f t="shared" si="15"/>
        <v>16.8</v>
      </c>
      <c r="F374" s="16"/>
      <c r="G374" s="16"/>
      <c r="H374" s="155"/>
    </row>
    <row r="375" spans="1:8" ht="12.75">
      <c r="A375" s="253" t="s">
        <v>580</v>
      </c>
      <c r="B375" s="25">
        <v>3</v>
      </c>
      <c r="C375" s="27">
        <v>2.5</v>
      </c>
      <c r="D375" s="25">
        <v>1</v>
      </c>
      <c r="E375" s="25">
        <f t="shared" si="15"/>
        <v>7.5</v>
      </c>
      <c r="F375" s="16"/>
      <c r="G375" s="16"/>
      <c r="H375" s="155"/>
    </row>
    <row r="376" spans="1:8" ht="12.75">
      <c r="A376" s="253" t="s">
        <v>579</v>
      </c>
      <c r="B376" s="25">
        <v>4.3</v>
      </c>
      <c r="C376" s="27">
        <v>1</v>
      </c>
      <c r="D376" s="25">
        <v>2</v>
      </c>
      <c r="E376" s="25">
        <f t="shared" si="15"/>
        <v>8.6</v>
      </c>
      <c r="F376" s="16"/>
      <c r="G376" s="16"/>
      <c r="H376" s="155"/>
    </row>
    <row r="377" spans="1:8" ht="12.75">
      <c r="A377" s="253" t="s">
        <v>579</v>
      </c>
      <c r="B377" s="25">
        <v>3.3</v>
      </c>
      <c r="C377" s="27">
        <v>0.65</v>
      </c>
      <c r="D377" s="25">
        <v>2</v>
      </c>
      <c r="E377" s="25">
        <f t="shared" si="15"/>
        <v>4.29</v>
      </c>
      <c r="F377" s="16"/>
      <c r="G377" s="16"/>
      <c r="H377" s="155"/>
    </row>
    <row r="378" spans="1:8" ht="12.75">
      <c r="A378" s="253" t="s">
        <v>579</v>
      </c>
      <c r="B378" s="25">
        <v>1.95</v>
      </c>
      <c r="C378" s="27">
        <v>0.65</v>
      </c>
      <c r="D378" s="25">
        <v>2</v>
      </c>
      <c r="E378" s="25">
        <f t="shared" si="15"/>
        <v>2.54</v>
      </c>
      <c r="F378" s="16"/>
      <c r="G378" s="16"/>
      <c r="H378" s="155"/>
    </row>
    <row r="379" spans="1:8" ht="12.75">
      <c r="A379" s="253" t="s">
        <v>579</v>
      </c>
      <c r="B379" s="25">
        <v>1</v>
      </c>
      <c r="C379" s="27">
        <v>0.65</v>
      </c>
      <c r="D379" s="25">
        <v>1</v>
      </c>
      <c r="E379" s="25">
        <f t="shared" si="15"/>
        <v>0.65</v>
      </c>
      <c r="F379" s="16"/>
      <c r="G379" s="16"/>
      <c r="H379" s="155"/>
    </row>
    <row r="380" spans="1:8" ht="12.75">
      <c r="A380" s="253"/>
      <c r="B380" s="25"/>
      <c r="C380" s="461" t="s">
        <v>576</v>
      </c>
      <c r="D380" s="462"/>
      <c r="E380" s="25">
        <f>SUM(E370:E379)</f>
        <v>81.75000000000001</v>
      </c>
      <c r="F380" s="16"/>
      <c r="G380" s="16"/>
      <c r="H380" s="155"/>
    </row>
    <row r="381" spans="1:8" ht="12.75">
      <c r="A381" s="253"/>
      <c r="B381" s="25"/>
      <c r="C381" s="27"/>
      <c r="D381" s="25"/>
      <c r="E381" s="25"/>
      <c r="F381" s="16"/>
      <c r="G381" s="16"/>
      <c r="H381" s="155"/>
    </row>
    <row r="382" spans="1:8" ht="12.75">
      <c r="A382" s="150"/>
      <c r="B382" s="8"/>
      <c r="C382" s="10" t="s">
        <v>581</v>
      </c>
      <c r="D382" s="8"/>
      <c r="E382" s="13">
        <f>E368-E380</f>
        <v>1050.15</v>
      </c>
      <c r="F382" s="16"/>
      <c r="G382" s="16"/>
      <c r="H382" s="155"/>
    </row>
    <row r="383" spans="1:8" ht="12.75">
      <c r="A383" s="150"/>
      <c r="B383" s="8"/>
      <c r="C383" s="9"/>
      <c r="D383" s="8"/>
      <c r="E383" s="13"/>
      <c r="F383" s="16"/>
      <c r="G383" s="16"/>
      <c r="H383" s="155"/>
    </row>
    <row r="384" spans="1:8" ht="52.8">
      <c r="A384" s="150" t="str">
        <f>ORÇAMENTO!A210</f>
        <v>10.2</v>
      </c>
      <c r="B384" s="8" t="str">
        <f>ORÇAMENTO!C210</f>
        <v>87878</v>
      </c>
      <c r="C384" s="9" t="str">
        <f>ORÇAMENTO!D210</f>
        <v>CHAPISCO APLICADO EM ALVENARIAS E ESTRUTURAS DE CONCRETO INTERNAS, COM COLHER DE PEDREIRO.  ARGAMASSA TRAÇO 1:3 COM PREPARO MANUAL. AF_06/2014</v>
      </c>
      <c r="D384" s="8" t="str">
        <f>ORÇAMENTO!E210</f>
        <v>M2</v>
      </c>
      <c r="E384" s="13">
        <f>E436</f>
        <v>2100.3</v>
      </c>
      <c r="F384" s="427"/>
      <c r="G384" s="428"/>
      <c r="H384" s="429"/>
    </row>
    <row r="385" spans="1:8" ht="12.75">
      <c r="A385" s="150" t="s">
        <v>156</v>
      </c>
      <c r="B385" s="8" t="s">
        <v>157</v>
      </c>
      <c r="C385" s="10" t="s">
        <v>159</v>
      </c>
      <c r="D385" s="14" t="s">
        <v>564</v>
      </c>
      <c r="E385" s="14" t="s">
        <v>161</v>
      </c>
      <c r="F385" s="16"/>
      <c r="G385" s="16"/>
      <c r="H385" s="155"/>
    </row>
    <row r="386" spans="1:12" ht="12.75">
      <c r="A386" s="150" t="s">
        <v>563</v>
      </c>
      <c r="B386" s="25">
        <v>40.34</v>
      </c>
      <c r="C386" s="27">
        <v>6</v>
      </c>
      <c r="D386" s="25">
        <v>2</v>
      </c>
      <c r="E386" s="25">
        <f>ROUND(B386*C386*D386,2)</f>
        <v>484.08</v>
      </c>
      <c r="F386" s="16"/>
      <c r="G386" s="16"/>
      <c r="H386" s="155"/>
      <c r="J386" s="335"/>
      <c r="L386" s="335"/>
    </row>
    <row r="387" spans="1:12" ht="26.4">
      <c r="A387" s="253" t="s">
        <v>565</v>
      </c>
      <c r="B387" s="25">
        <v>32</v>
      </c>
      <c r="C387" s="27">
        <v>2</v>
      </c>
      <c r="D387" s="25">
        <v>1</v>
      </c>
      <c r="E387" s="25">
        <f aca="true" t="shared" si="16" ref="E387:E420">ROUND(B387*C387*D387,2)</f>
        <v>64</v>
      </c>
      <c r="F387" s="16"/>
      <c r="G387" s="16"/>
      <c r="H387" s="155"/>
      <c r="J387" s="335"/>
      <c r="L387" s="335"/>
    </row>
    <row r="388" spans="1:12" ht="26.4">
      <c r="A388" s="253" t="s">
        <v>566</v>
      </c>
      <c r="B388" s="25">
        <v>35.3</v>
      </c>
      <c r="C388" s="27">
        <v>2</v>
      </c>
      <c r="D388" s="25">
        <v>1</v>
      </c>
      <c r="E388" s="25">
        <f t="shared" si="16"/>
        <v>70.6</v>
      </c>
      <c r="F388" s="16"/>
      <c r="G388" s="16"/>
      <c r="H388" s="155"/>
      <c r="J388" s="335"/>
      <c r="L388" s="335"/>
    </row>
    <row r="389" spans="1:12" ht="12.75">
      <c r="A389" s="150" t="s">
        <v>411</v>
      </c>
      <c r="B389" s="25">
        <v>3</v>
      </c>
      <c r="C389" s="27">
        <v>3</v>
      </c>
      <c r="D389" s="25">
        <v>2</v>
      </c>
      <c r="E389" s="25">
        <f t="shared" si="16"/>
        <v>18</v>
      </c>
      <c r="F389" s="16"/>
      <c r="G389" s="16"/>
      <c r="H389" s="155"/>
      <c r="J389" s="335"/>
      <c r="L389" s="335"/>
    </row>
    <row r="390" spans="1:12" ht="12.75">
      <c r="A390" s="150" t="s">
        <v>411</v>
      </c>
      <c r="B390" s="25">
        <v>2.64</v>
      </c>
      <c r="C390" s="27">
        <v>3</v>
      </c>
      <c r="D390" s="25">
        <v>2</v>
      </c>
      <c r="E390" s="25">
        <f t="shared" si="16"/>
        <v>15.84</v>
      </c>
      <c r="F390" s="16"/>
      <c r="G390" s="16"/>
      <c r="H390" s="155"/>
      <c r="J390" s="335"/>
      <c r="L390" s="335"/>
    </row>
    <row r="391" spans="1:12" ht="12.75">
      <c r="A391" s="150" t="s">
        <v>785</v>
      </c>
      <c r="B391" s="25">
        <v>1.62</v>
      </c>
      <c r="C391" s="27">
        <v>3</v>
      </c>
      <c r="D391" s="25">
        <v>2</v>
      </c>
      <c r="E391" s="25">
        <f t="shared" si="16"/>
        <v>9.72</v>
      </c>
      <c r="F391" s="16"/>
      <c r="G391" s="16"/>
      <c r="H391" s="155"/>
      <c r="J391" s="335"/>
      <c r="L391" s="335"/>
    </row>
    <row r="392" spans="1:12" ht="12.75">
      <c r="A392" s="150" t="s">
        <v>410</v>
      </c>
      <c r="B392" s="25">
        <v>3.55</v>
      </c>
      <c r="C392" s="27">
        <v>3</v>
      </c>
      <c r="D392" s="25">
        <v>2</v>
      </c>
      <c r="E392" s="25">
        <f t="shared" si="16"/>
        <v>21.3</v>
      </c>
      <c r="F392" s="16"/>
      <c r="G392" s="16"/>
      <c r="H392" s="155"/>
      <c r="J392" s="335"/>
      <c r="L392" s="335"/>
    </row>
    <row r="393" spans="1:12" ht="12.75">
      <c r="A393" s="150" t="s">
        <v>410</v>
      </c>
      <c r="B393" s="25">
        <v>3</v>
      </c>
      <c r="C393" s="27">
        <v>3</v>
      </c>
      <c r="D393" s="25">
        <v>1</v>
      </c>
      <c r="E393" s="25">
        <f t="shared" si="16"/>
        <v>9</v>
      </c>
      <c r="F393" s="16"/>
      <c r="G393" s="16"/>
      <c r="H393" s="155"/>
      <c r="J393" s="335"/>
      <c r="L393" s="335"/>
    </row>
    <row r="394" spans="1:12" ht="12.75">
      <c r="A394" s="150" t="s">
        <v>567</v>
      </c>
      <c r="B394" s="25">
        <v>3</v>
      </c>
      <c r="C394" s="27">
        <v>3</v>
      </c>
      <c r="D394" s="25">
        <v>2</v>
      </c>
      <c r="E394" s="25">
        <f t="shared" si="16"/>
        <v>18</v>
      </c>
      <c r="F394" s="16"/>
      <c r="G394" s="16"/>
      <c r="H394" s="155"/>
      <c r="J394" s="335"/>
      <c r="L394" s="335"/>
    </row>
    <row r="395" spans="1:12" ht="12.75">
      <c r="A395" s="150" t="s">
        <v>567</v>
      </c>
      <c r="B395" s="25">
        <v>2.64</v>
      </c>
      <c r="C395" s="27">
        <v>3</v>
      </c>
      <c r="D395" s="25">
        <v>2</v>
      </c>
      <c r="E395" s="25">
        <f t="shared" si="16"/>
        <v>15.84</v>
      </c>
      <c r="F395" s="16"/>
      <c r="G395" s="16"/>
      <c r="H395" s="155"/>
      <c r="J395" s="335"/>
      <c r="L395" s="335"/>
    </row>
    <row r="396" spans="1:12" ht="12.75">
      <c r="A396" s="150" t="s">
        <v>780</v>
      </c>
      <c r="B396" s="25">
        <v>1.62</v>
      </c>
      <c r="C396" s="27">
        <v>3</v>
      </c>
      <c r="D396" s="25">
        <v>2</v>
      </c>
      <c r="E396" s="25">
        <f t="shared" si="16"/>
        <v>9.72</v>
      </c>
      <c r="F396" s="16"/>
      <c r="G396" s="16"/>
      <c r="H396" s="155"/>
      <c r="J396" s="335"/>
      <c r="L396" s="335"/>
    </row>
    <row r="397" spans="1:12" ht="12.75">
      <c r="A397" s="150" t="s">
        <v>408</v>
      </c>
      <c r="B397" s="25">
        <v>3.3</v>
      </c>
      <c r="C397" s="27">
        <v>3</v>
      </c>
      <c r="D397" s="25">
        <v>2</v>
      </c>
      <c r="E397" s="25">
        <f t="shared" si="16"/>
        <v>19.8</v>
      </c>
      <c r="F397" s="16"/>
      <c r="G397" s="16"/>
      <c r="H397" s="155"/>
      <c r="J397" s="335"/>
      <c r="L397" s="335"/>
    </row>
    <row r="398" spans="1:12" ht="12.75">
      <c r="A398" s="150" t="s">
        <v>408</v>
      </c>
      <c r="B398" s="25">
        <v>3</v>
      </c>
      <c r="C398" s="27">
        <v>3</v>
      </c>
      <c r="D398" s="25">
        <v>1</v>
      </c>
      <c r="E398" s="25">
        <f t="shared" si="16"/>
        <v>9</v>
      </c>
      <c r="F398" s="16"/>
      <c r="G398" s="16"/>
      <c r="H398" s="155"/>
      <c r="J398" s="335"/>
      <c r="L398" s="335"/>
    </row>
    <row r="399" spans="1:12" ht="26.4">
      <c r="A399" s="253" t="s">
        <v>568</v>
      </c>
      <c r="B399" s="25">
        <v>5.3</v>
      </c>
      <c r="C399" s="27">
        <v>3</v>
      </c>
      <c r="D399" s="25">
        <v>2</v>
      </c>
      <c r="E399" s="25">
        <f t="shared" si="16"/>
        <v>31.8</v>
      </c>
      <c r="F399" s="16"/>
      <c r="G399" s="16"/>
      <c r="H399" s="155"/>
      <c r="J399" s="335"/>
      <c r="L399" s="335"/>
    </row>
    <row r="400" spans="1:12" ht="12.75">
      <c r="A400" s="253" t="s">
        <v>572</v>
      </c>
      <c r="B400" s="25">
        <v>6</v>
      </c>
      <c r="C400" s="27">
        <v>3</v>
      </c>
      <c r="D400" s="25">
        <v>1</v>
      </c>
      <c r="E400" s="25">
        <f t="shared" si="16"/>
        <v>18</v>
      </c>
      <c r="F400" s="16"/>
      <c r="G400" s="16"/>
      <c r="H400" s="155"/>
      <c r="J400" s="335"/>
      <c r="L400" s="335"/>
    </row>
    <row r="401" spans="1:12" ht="12.75">
      <c r="A401" s="253" t="s">
        <v>572</v>
      </c>
      <c r="B401" s="25">
        <v>4.33</v>
      </c>
      <c r="C401" s="27">
        <v>3</v>
      </c>
      <c r="D401" s="25">
        <v>1</v>
      </c>
      <c r="E401" s="25">
        <f t="shared" si="16"/>
        <v>12.99</v>
      </c>
      <c r="F401" s="16"/>
      <c r="G401" s="16"/>
      <c r="H401" s="155"/>
      <c r="J401" s="335"/>
      <c r="L401" s="335"/>
    </row>
    <row r="402" spans="1:12" ht="12.75">
      <c r="A402" s="253" t="s">
        <v>572</v>
      </c>
      <c r="B402" s="25">
        <v>2.8</v>
      </c>
      <c r="C402" s="27">
        <v>3</v>
      </c>
      <c r="D402" s="25">
        <v>1</v>
      </c>
      <c r="E402" s="25">
        <f t="shared" si="16"/>
        <v>8.4</v>
      </c>
      <c r="F402" s="16"/>
      <c r="G402" s="16"/>
      <c r="H402" s="155"/>
      <c r="J402" s="335"/>
      <c r="L402" s="335"/>
    </row>
    <row r="403" spans="1:12" ht="12.75">
      <c r="A403" s="253" t="s">
        <v>572</v>
      </c>
      <c r="B403" s="25">
        <v>3.07</v>
      </c>
      <c r="C403" s="27">
        <v>3</v>
      </c>
      <c r="D403" s="25">
        <v>1</v>
      </c>
      <c r="E403" s="25">
        <f t="shared" si="16"/>
        <v>9.21</v>
      </c>
      <c r="F403" s="16"/>
      <c r="G403" s="16"/>
      <c r="H403" s="155"/>
      <c r="J403" s="335"/>
      <c r="L403" s="335"/>
    </row>
    <row r="404" spans="1:12" ht="12.75">
      <c r="A404" s="150" t="s">
        <v>569</v>
      </c>
      <c r="B404" s="25">
        <v>4.05</v>
      </c>
      <c r="C404" s="27">
        <v>3</v>
      </c>
      <c r="D404" s="25">
        <v>2</v>
      </c>
      <c r="E404" s="25">
        <f t="shared" si="16"/>
        <v>24.3</v>
      </c>
      <c r="F404" s="16"/>
      <c r="G404" s="16"/>
      <c r="H404" s="155"/>
      <c r="J404" s="335"/>
      <c r="L404" s="335"/>
    </row>
    <row r="405" spans="1:12" ht="12.75">
      <c r="A405" s="150" t="s">
        <v>569</v>
      </c>
      <c r="B405" s="25">
        <v>2.8</v>
      </c>
      <c r="C405" s="27">
        <v>3</v>
      </c>
      <c r="D405" s="25">
        <v>1</v>
      </c>
      <c r="E405" s="25">
        <f t="shared" si="16"/>
        <v>8.4</v>
      </c>
      <c r="F405" s="16"/>
      <c r="G405" s="16"/>
      <c r="H405" s="155"/>
      <c r="J405" s="335"/>
      <c r="L405" s="335"/>
    </row>
    <row r="406" spans="1:12" ht="12.75">
      <c r="A406" s="150" t="s">
        <v>570</v>
      </c>
      <c r="B406" s="25">
        <v>1.3</v>
      </c>
      <c r="C406" s="27">
        <v>3</v>
      </c>
      <c r="D406" s="25">
        <v>2</v>
      </c>
      <c r="E406" s="25">
        <f t="shared" si="16"/>
        <v>7.8</v>
      </c>
      <c r="F406" s="16"/>
      <c r="G406" s="16"/>
      <c r="H406" s="155"/>
      <c r="J406" s="335"/>
      <c r="L406" s="335"/>
    </row>
    <row r="407" spans="1:12" ht="12.75">
      <c r="A407" s="150" t="s">
        <v>570</v>
      </c>
      <c r="B407" s="25">
        <v>2.8</v>
      </c>
      <c r="C407" s="27">
        <v>3</v>
      </c>
      <c r="D407" s="25">
        <v>1</v>
      </c>
      <c r="E407" s="25">
        <f t="shared" si="16"/>
        <v>8.4</v>
      </c>
      <c r="F407" s="16"/>
      <c r="G407" s="16"/>
      <c r="H407" s="155"/>
      <c r="J407" s="335"/>
      <c r="L407" s="335"/>
    </row>
    <row r="408" spans="1:12" ht="12.75">
      <c r="A408" s="253" t="s">
        <v>571</v>
      </c>
      <c r="B408" s="25">
        <v>6</v>
      </c>
      <c r="C408" s="27">
        <v>3</v>
      </c>
      <c r="D408" s="25">
        <v>1</v>
      </c>
      <c r="E408" s="25">
        <f t="shared" si="16"/>
        <v>18</v>
      </c>
      <c r="F408" s="16"/>
      <c r="G408" s="16"/>
      <c r="H408" s="155"/>
      <c r="J408" s="335"/>
      <c r="L408" s="335"/>
    </row>
    <row r="409" spans="1:12" ht="12.75">
      <c r="A409" s="253" t="s">
        <v>571</v>
      </c>
      <c r="B409" s="25">
        <v>4.33</v>
      </c>
      <c r="C409" s="27">
        <v>3</v>
      </c>
      <c r="D409" s="25">
        <v>1</v>
      </c>
      <c r="E409" s="25">
        <f t="shared" si="16"/>
        <v>12.99</v>
      </c>
      <c r="F409" s="16"/>
      <c r="G409" s="16"/>
      <c r="H409" s="155"/>
      <c r="J409" s="335"/>
      <c r="L409" s="335"/>
    </row>
    <row r="410" spans="1:12" ht="12.75">
      <c r="A410" s="253" t="s">
        <v>571</v>
      </c>
      <c r="B410" s="25">
        <v>2.8</v>
      </c>
      <c r="C410" s="27">
        <v>3</v>
      </c>
      <c r="D410" s="25">
        <v>1</v>
      </c>
      <c r="E410" s="25">
        <f t="shared" si="16"/>
        <v>8.4</v>
      </c>
      <c r="F410" s="16"/>
      <c r="G410" s="16"/>
      <c r="H410" s="155"/>
      <c r="J410" s="335"/>
      <c r="L410" s="335"/>
    </row>
    <row r="411" spans="1:12" ht="12.75">
      <c r="A411" s="253" t="s">
        <v>571</v>
      </c>
      <c r="B411" s="25">
        <v>3.07</v>
      </c>
      <c r="C411" s="27">
        <v>3</v>
      </c>
      <c r="D411" s="25">
        <v>1</v>
      </c>
      <c r="E411" s="25">
        <f t="shared" si="16"/>
        <v>9.21</v>
      </c>
      <c r="F411" s="16"/>
      <c r="G411" s="16"/>
      <c r="H411" s="155"/>
      <c r="J411" s="335"/>
      <c r="L411" s="335"/>
    </row>
    <row r="412" spans="1:12" ht="26.4">
      <c r="A412" s="253" t="s">
        <v>573</v>
      </c>
      <c r="B412" s="25">
        <v>4.1</v>
      </c>
      <c r="C412" s="27">
        <v>3</v>
      </c>
      <c r="D412" s="25">
        <v>2</v>
      </c>
      <c r="E412" s="25">
        <f t="shared" si="16"/>
        <v>24.6</v>
      </c>
      <c r="F412" s="16"/>
      <c r="G412" s="16"/>
      <c r="H412" s="155"/>
      <c r="J412" s="335"/>
      <c r="L412" s="335"/>
    </row>
    <row r="413" spans="1:12" ht="26.4">
      <c r="A413" s="253" t="s">
        <v>573</v>
      </c>
      <c r="B413" s="25">
        <v>4.55</v>
      </c>
      <c r="C413" s="27">
        <v>1.5</v>
      </c>
      <c r="D413" s="25">
        <v>2</v>
      </c>
      <c r="E413" s="25">
        <f t="shared" si="16"/>
        <v>13.65</v>
      </c>
      <c r="F413" s="16"/>
      <c r="G413" s="16"/>
      <c r="H413" s="155"/>
      <c r="J413" s="335"/>
      <c r="L413" s="335"/>
    </row>
    <row r="414" spans="1:12" ht="12.75">
      <c r="A414" s="253" t="s">
        <v>574</v>
      </c>
      <c r="B414" s="25">
        <v>7</v>
      </c>
      <c r="C414" s="27">
        <v>3.6</v>
      </c>
      <c r="D414" s="25">
        <v>1</v>
      </c>
      <c r="E414" s="25">
        <f t="shared" si="16"/>
        <v>25.2</v>
      </c>
      <c r="F414" s="16"/>
      <c r="G414" s="16"/>
      <c r="H414" s="155"/>
      <c r="J414" s="335"/>
      <c r="L414" s="335"/>
    </row>
    <row r="415" spans="1:12" ht="12.75">
      <c r="A415" s="253" t="s">
        <v>574</v>
      </c>
      <c r="B415" s="25">
        <v>20.5</v>
      </c>
      <c r="C415" s="27">
        <v>1.5</v>
      </c>
      <c r="D415" s="25">
        <v>1</v>
      </c>
      <c r="E415" s="25">
        <f t="shared" si="16"/>
        <v>30.75</v>
      </c>
      <c r="F415" s="16"/>
      <c r="G415" s="16"/>
      <c r="H415" s="155"/>
      <c r="J415" s="335"/>
      <c r="L415" s="335"/>
    </row>
    <row r="416" spans="1:12" ht="26.4">
      <c r="A416" s="253" t="s">
        <v>575</v>
      </c>
      <c r="B416" s="25">
        <v>1.1</v>
      </c>
      <c r="C416" s="27">
        <v>2.5</v>
      </c>
      <c r="D416" s="25">
        <v>12</v>
      </c>
      <c r="E416" s="25">
        <f t="shared" si="16"/>
        <v>33</v>
      </c>
      <c r="F416" s="16"/>
      <c r="G416" s="16"/>
      <c r="H416" s="155"/>
      <c r="J416" s="335"/>
      <c r="L416" s="335"/>
    </row>
    <row r="417" spans="1:12" ht="26.4">
      <c r="A417" s="253" t="s">
        <v>575</v>
      </c>
      <c r="B417" s="25">
        <v>1.2</v>
      </c>
      <c r="C417" s="27">
        <v>2.5</v>
      </c>
      <c r="D417" s="25">
        <v>2</v>
      </c>
      <c r="E417" s="25">
        <f t="shared" si="16"/>
        <v>6</v>
      </c>
      <c r="F417" s="16"/>
      <c r="G417" s="16"/>
      <c r="H417" s="155"/>
      <c r="J417" s="335"/>
      <c r="L417" s="335"/>
    </row>
    <row r="418" spans="1:12" ht="26.4">
      <c r="A418" s="253" t="s">
        <v>575</v>
      </c>
      <c r="B418" s="25">
        <v>1.5</v>
      </c>
      <c r="C418" s="27">
        <v>2.5</v>
      </c>
      <c r="D418" s="25">
        <v>2</v>
      </c>
      <c r="E418" s="25">
        <f t="shared" si="16"/>
        <v>7.5</v>
      </c>
      <c r="F418" s="16"/>
      <c r="G418" s="16"/>
      <c r="H418" s="155"/>
      <c r="J418" s="335"/>
      <c r="L418" s="335"/>
    </row>
    <row r="419" spans="1:12" ht="26.4">
      <c r="A419" s="253" t="s">
        <v>575</v>
      </c>
      <c r="B419" s="25">
        <v>4.3</v>
      </c>
      <c r="C419" s="27">
        <v>2.5</v>
      </c>
      <c r="D419" s="25">
        <v>2</v>
      </c>
      <c r="E419" s="25">
        <f t="shared" si="16"/>
        <v>21.5</v>
      </c>
      <c r="F419" s="16"/>
      <c r="G419" s="16"/>
      <c r="H419" s="155"/>
      <c r="J419" s="335"/>
      <c r="L419" s="335"/>
    </row>
    <row r="420" spans="1:12" ht="26.4">
      <c r="A420" s="253" t="s">
        <v>575</v>
      </c>
      <c r="B420" s="25">
        <v>5.38</v>
      </c>
      <c r="C420" s="27">
        <v>2.5</v>
      </c>
      <c r="D420" s="25">
        <v>2</v>
      </c>
      <c r="E420" s="25">
        <f t="shared" si="16"/>
        <v>26.9</v>
      </c>
      <c r="F420" s="16"/>
      <c r="G420" s="16"/>
      <c r="H420" s="155"/>
      <c r="J420" s="335"/>
      <c r="L420" s="335"/>
    </row>
    <row r="421" spans="1:8" ht="12.75">
      <c r="A421" s="253"/>
      <c r="B421" s="25"/>
      <c r="C421" s="461" t="s">
        <v>576</v>
      </c>
      <c r="D421" s="462"/>
      <c r="E421" s="25">
        <f>SUM(E386:E420)</f>
        <v>1131.9</v>
      </c>
      <c r="F421" s="16"/>
      <c r="G421" s="16"/>
      <c r="H421" s="155"/>
    </row>
    <row r="422" spans="1:8" ht="12.75">
      <c r="A422" s="253"/>
      <c r="B422" s="25"/>
      <c r="C422" s="27" t="s">
        <v>577</v>
      </c>
      <c r="D422" s="25"/>
      <c r="E422" s="25"/>
      <c r="F422" s="16"/>
      <c r="G422" s="16"/>
      <c r="H422" s="155"/>
    </row>
    <row r="423" spans="1:8" ht="12.75">
      <c r="A423" s="253" t="s">
        <v>584</v>
      </c>
      <c r="B423" s="25">
        <v>0.7</v>
      </c>
      <c r="C423" s="27">
        <v>2.1</v>
      </c>
      <c r="D423" s="25">
        <v>1</v>
      </c>
      <c r="E423" s="25">
        <f aca="true" t="shared" si="17" ref="E423:E432">ROUND(B423*C423*D423,2)</f>
        <v>1.47</v>
      </c>
      <c r="F423" s="16"/>
      <c r="G423" s="16"/>
      <c r="H423" s="155"/>
    </row>
    <row r="424" spans="1:8" ht="12.75">
      <c r="A424" s="253" t="s">
        <v>583</v>
      </c>
      <c r="B424" s="25">
        <v>0.8</v>
      </c>
      <c r="C424" s="27">
        <v>2.1</v>
      </c>
      <c r="D424" s="25">
        <v>2</v>
      </c>
      <c r="E424" s="25">
        <f t="shared" si="17"/>
        <v>3.36</v>
      </c>
      <c r="F424" s="16"/>
      <c r="G424" s="16"/>
      <c r="H424" s="155"/>
    </row>
    <row r="425" spans="1:8" ht="12.75">
      <c r="A425" s="253" t="s">
        <v>578</v>
      </c>
      <c r="B425" s="25">
        <v>0.6</v>
      </c>
      <c r="C425" s="27">
        <v>2.1</v>
      </c>
      <c r="D425" s="25">
        <v>17</v>
      </c>
      <c r="E425" s="25">
        <f t="shared" si="17"/>
        <v>21.42</v>
      </c>
      <c r="F425" s="16"/>
      <c r="G425" s="16"/>
      <c r="H425" s="155"/>
    </row>
    <row r="426" spans="1:8" ht="12.75">
      <c r="A426" s="253" t="s">
        <v>578</v>
      </c>
      <c r="B426" s="25">
        <v>0.9</v>
      </c>
      <c r="C426" s="27">
        <v>2.1</v>
      </c>
      <c r="D426" s="25">
        <v>8</v>
      </c>
      <c r="E426" s="25">
        <f t="shared" si="17"/>
        <v>15.12</v>
      </c>
      <c r="F426" s="16"/>
      <c r="G426" s="16"/>
      <c r="H426" s="155"/>
    </row>
    <row r="427" spans="1:8" ht="12.75">
      <c r="A427" s="253" t="s">
        <v>579</v>
      </c>
      <c r="B427" s="25">
        <v>4</v>
      </c>
      <c r="C427" s="27">
        <v>2.1</v>
      </c>
      <c r="D427" s="27">
        <v>2</v>
      </c>
      <c r="E427" s="25">
        <f t="shared" si="17"/>
        <v>16.8</v>
      </c>
      <c r="F427" s="16"/>
      <c r="G427" s="16"/>
      <c r="H427" s="155"/>
    </row>
    <row r="428" spans="1:8" ht="12.75">
      <c r="A428" s="253" t="s">
        <v>580</v>
      </c>
      <c r="B428" s="25">
        <v>3</v>
      </c>
      <c r="C428" s="27">
        <v>2.5</v>
      </c>
      <c r="D428" s="25">
        <v>1</v>
      </c>
      <c r="E428" s="25">
        <f t="shared" si="17"/>
        <v>7.5</v>
      </c>
      <c r="F428" s="16"/>
      <c r="G428" s="16"/>
      <c r="H428" s="155"/>
    </row>
    <row r="429" spans="1:8" ht="12.75">
      <c r="A429" s="253" t="s">
        <v>579</v>
      </c>
      <c r="B429" s="25">
        <v>4.3</v>
      </c>
      <c r="C429" s="27">
        <v>1</v>
      </c>
      <c r="D429" s="25">
        <v>2</v>
      </c>
      <c r="E429" s="25">
        <f t="shared" si="17"/>
        <v>8.6</v>
      </c>
      <c r="F429" s="16"/>
      <c r="G429" s="16"/>
      <c r="H429" s="155"/>
    </row>
    <row r="430" spans="1:8" ht="12.75">
      <c r="A430" s="253" t="s">
        <v>579</v>
      </c>
      <c r="B430" s="25">
        <v>3.3</v>
      </c>
      <c r="C430" s="27">
        <v>0.65</v>
      </c>
      <c r="D430" s="25">
        <v>2</v>
      </c>
      <c r="E430" s="25">
        <f t="shared" si="17"/>
        <v>4.29</v>
      </c>
      <c r="F430" s="16"/>
      <c r="G430" s="16"/>
      <c r="H430" s="155"/>
    </row>
    <row r="431" spans="1:8" ht="12.75">
      <c r="A431" s="253" t="s">
        <v>579</v>
      </c>
      <c r="B431" s="25">
        <v>1.95</v>
      </c>
      <c r="C431" s="27">
        <v>0.65</v>
      </c>
      <c r="D431" s="25">
        <v>2</v>
      </c>
      <c r="E431" s="25">
        <f t="shared" si="17"/>
        <v>2.54</v>
      </c>
      <c r="F431" s="16"/>
      <c r="G431" s="16"/>
      <c r="H431" s="155"/>
    </row>
    <row r="432" spans="1:8" ht="12.75">
      <c r="A432" s="253" t="s">
        <v>579</v>
      </c>
      <c r="B432" s="25">
        <v>1</v>
      </c>
      <c r="C432" s="27">
        <v>0.65</v>
      </c>
      <c r="D432" s="25">
        <v>1</v>
      </c>
      <c r="E432" s="25">
        <f t="shared" si="17"/>
        <v>0.65</v>
      </c>
      <c r="F432" s="16"/>
      <c r="G432" s="16"/>
      <c r="H432" s="155"/>
    </row>
    <row r="433" spans="1:8" ht="12.75">
      <c r="A433" s="253"/>
      <c r="B433" s="25"/>
      <c r="C433" s="461" t="s">
        <v>576</v>
      </c>
      <c r="D433" s="462"/>
      <c r="E433" s="25">
        <f>SUM(E423:E432)</f>
        <v>81.75000000000001</v>
      </c>
      <c r="F433" s="16"/>
      <c r="G433" s="16"/>
      <c r="H433" s="155"/>
    </row>
    <row r="434" spans="1:8" ht="12.75">
      <c r="A434" s="253"/>
      <c r="B434" s="25"/>
      <c r="C434" s="27"/>
      <c r="D434" s="25"/>
      <c r="E434" s="25"/>
      <c r="F434" s="16"/>
      <c r="G434" s="16"/>
      <c r="H434" s="155"/>
    </row>
    <row r="435" spans="1:8" ht="12.75">
      <c r="A435" s="150"/>
      <c r="B435" s="8"/>
      <c r="C435" s="10" t="s">
        <v>582</v>
      </c>
      <c r="D435" s="8"/>
      <c r="E435" s="13">
        <f>E421-E433</f>
        <v>1050.15</v>
      </c>
      <c r="F435" s="16"/>
      <c r="G435" s="16"/>
      <c r="H435" s="155"/>
    </row>
    <row r="436" spans="1:8" ht="12.75">
      <c r="A436" s="150"/>
      <c r="B436" s="19"/>
      <c r="C436" s="20" t="s">
        <v>581</v>
      </c>
      <c r="D436" s="19"/>
      <c r="E436" s="13">
        <f>ROUND(E435*2,2)</f>
        <v>2100.3</v>
      </c>
      <c r="F436" s="16"/>
      <c r="G436" s="16"/>
      <c r="H436" s="155"/>
    </row>
    <row r="437" spans="1:8" ht="12.75">
      <c r="A437" s="150"/>
      <c r="B437" s="19"/>
      <c r="C437" s="20"/>
      <c r="D437" s="19"/>
      <c r="E437" s="13"/>
      <c r="F437" s="16"/>
      <c r="G437" s="16"/>
      <c r="H437" s="155"/>
    </row>
    <row r="438" spans="1:8" ht="79.2">
      <c r="A438" s="150" t="str">
        <f>ORÇAMENTO!A211</f>
        <v>10.3</v>
      </c>
      <c r="B438" s="19" t="str">
        <f>ORÇAMENTO!C211</f>
        <v>87530</v>
      </c>
      <c r="C438" s="20" t="str">
        <f>ORÇAMENTO!D211</f>
        <v>MASSA ÚNICA, PARA RECEBIMENTO DE PINTURA, EM ARGAMASSA TRAÇO 1:2:8, PREPARO MANUAL, APLICADA MANUALMENTE EM FACES INTERNAS DE PAREDES, ESPESSURA DE 20MM, COM EXECUÇÃO DE TALISCAS. AF_06/2014</v>
      </c>
      <c r="D438" s="19" t="str">
        <f>ORÇAMENTO!E211</f>
        <v>M2</v>
      </c>
      <c r="E438" s="13">
        <f>D481</f>
        <v>1732.4299999999998</v>
      </c>
      <c r="F438" s="427"/>
      <c r="G438" s="428"/>
      <c r="H438" s="429"/>
    </row>
    <row r="439" spans="1:8" ht="12.75">
      <c r="A439" s="150" t="s">
        <v>156</v>
      </c>
      <c r="B439" s="8" t="s">
        <v>157</v>
      </c>
      <c r="C439" s="10" t="s">
        <v>159</v>
      </c>
      <c r="D439" s="14" t="s">
        <v>564</v>
      </c>
      <c r="E439" s="14" t="s">
        <v>186</v>
      </c>
      <c r="F439" s="14" t="s">
        <v>161</v>
      </c>
      <c r="G439" s="16"/>
      <c r="H439" s="155"/>
    </row>
    <row r="440" spans="1:12" ht="12.75">
      <c r="A440" s="150" t="s">
        <v>563</v>
      </c>
      <c r="B440" s="25">
        <v>40.34</v>
      </c>
      <c r="C440" s="27">
        <v>6</v>
      </c>
      <c r="D440" s="25">
        <v>2</v>
      </c>
      <c r="E440" s="25">
        <v>2</v>
      </c>
      <c r="F440" s="25">
        <f>ROUND(B440*C440*D440*E440,2)</f>
        <v>968.16</v>
      </c>
      <c r="G440" s="16"/>
      <c r="H440" s="155"/>
      <c r="L440" s="335"/>
    </row>
    <row r="441" spans="1:12" ht="26.4">
      <c r="A441" s="253" t="s">
        <v>565</v>
      </c>
      <c r="B441" s="25">
        <v>32</v>
      </c>
      <c r="C441" s="27">
        <v>2</v>
      </c>
      <c r="D441" s="25">
        <v>1</v>
      </c>
      <c r="E441" s="25">
        <v>2</v>
      </c>
      <c r="F441" s="25">
        <f>ROUND(B441*C441*D441*E441,2)</f>
        <v>128</v>
      </c>
      <c r="G441" s="16"/>
      <c r="H441" s="155"/>
      <c r="L441" s="335"/>
    </row>
    <row r="442" spans="1:12" ht="26.4">
      <c r="A442" s="253" t="s">
        <v>566</v>
      </c>
      <c r="B442" s="25">
        <v>35.3</v>
      </c>
      <c r="C442" s="27">
        <v>2</v>
      </c>
      <c r="D442" s="25">
        <v>1</v>
      </c>
      <c r="E442" s="25">
        <v>2</v>
      </c>
      <c r="F442" s="25">
        <f>ROUND(B442*C442*D442*E442,2)</f>
        <v>141.2</v>
      </c>
      <c r="G442" s="16"/>
      <c r="H442" s="155"/>
      <c r="L442" s="335"/>
    </row>
    <row r="443" spans="1:12" ht="12.75">
      <c r="A443" s="150" t="s">
        <v>411</v>
      </c>
      <c r="B443" s="25">
        <v>3</v>
      </c>
      <c r="C443" s="27">
        <v>3</v>
      </c>
      <c r="D443" s="25">
        <v>2</v>
      </c>
      <c r="E443" s="25">
        <v>1</v>
      </c>
      <c r="F443" s="25">
        <f aca="true" t="shared" si="18" ref="F443:F468">ROUND(B443*C443*D443*E443,2)</f>
        <v>18</v>
      </c>
      <c r="G443" s="16"/>
      <c r="H443" s="155"/>
      <c r="L443" s="335"/>
    </row>
    <row r="444" spans="1:12" ht="12.75">
      <c r="A444" s="150" t="s">
        <v>411</v>
      </c>
      <c r="B444" s="25">
        <v>2.64</v>
      </c>
      <c r="C444" s="27">
        <v>3</v>
      </c>
      <c r="D444" s="25">
        <v>2</v>
      </c>
      <c r="E444" s="25">
        <v>1</v>
      </c>
      <c r="F444" s="25">
        <f t="shared" si="18"/>
        <v>15.84</v>
      </c>
      <c r="G444" s="16"/>
      <c r="H444" s="155"/>
      <c r="L444" s="335"/>
    </row>
    <row r="445" spans="1:12" ht="12.75">
      <c r="A445" s="150" t="s">
        <v>785</v>
      </c>
      <c r="B445" s="25">
        <v>1.62</v>
      </c>
      <c r="C445" s="27">
        <v>3</v>
      </c>
      <c r="D445" s="25">
        <v>2</v>
      </c>
      <c r="E445" s="25">
        <v>1</v>
      </c>
      <c r="F445" s="25">
        <f t="shared" si="18"/>
        <v>9.72</v>
      </c>
      <c r="G445" s="16"/>
      <c r="H445" s="155"/>
      <c r="L445" s="335"/>
    </row>
    <row r="446" spans="1:12" ht="12.75">
      <c r="A446" s="150" t="s">
        <v>410</v>
      </c>
      <c r="B446" s="25">
        <v>3.55</v>
      </c>
      <c r="C446" s="27">
        <v>3</v>
      </c>
      <c r="D446" s="25">
        <v>2</v>
      </c>
      <c r="E446" s="25">
        <v>2</v>
      </c>
      <c r="F446" s="25">
        <f t="shared" si="18"/>
        <v>42.6</v>
      </c>
      <c r="G446" s="16"/>
      <c r="H446" s="155"/>
      <c r="J446" s="334"/>
      <c r="L446" s="335"/>
    </row>
    <row r="447" spans="1:12" ht="12.75">
      <c r="A447" s="150" t="s">
        <v>410</v>
      </c>
      <c r="B447" s="25">
        <v>3</v>
      </c>
      <c r="C447" s="27">
        <v>3</v>
      </c>
      <c r="D447" s="25">
        <v>1</v>
      </c>
      <c r="E447" s="25">
        <v>2</v>
      </c>
      <c r="F447" s="25">
        <f t="shared" si="18"/>
        <v>18</v>
      </c>
      <c r="G447" s="16"/>
      <c r="H447" s="155"/>
      <c r="L447" s="335"/>
    </row>
    <row r="448" spans="1:12" ht="12.75">
      <c r="A448" s="150" t="s">
        <v>567</v>
      </c>
      <c r="B448" s="25">
        <v>3</v>
      </c>
      <c r="C448" s="27">
        <v>3</v>
      </c>
      <c r="D448" s="25">
        <v>2</v>
      </c>
      <c r="E448" s="25">
        <v>1</v>
      </c>
      <c r="F448" s="25">
        <f t="shared" si="18"/>
        <v>18</v>
      </c>
      <c r="G448" s="16"/>
      <c r="H448" s="155"/>
      <c r="J448" s="334"/>
      <c r="L448" s="335"/>
    </row>
    <row r="449" spans="1:12" ht="12.75">
      <c r="A449" s="150" t="s">
        <v>567</v>
      </c>
      <c r="B449" s="25">
        <v>2.64</v>
      </c>
      <c r="C449" s="27">
        <v>3</v>
      </c>
      <c r="D449" s="25">
        <v>2</v>
      </c>
      <c r="E449" s="25">
        <v>1</v>
      </c>
      <c r="F449" s="25">
        <f t="shared" si="18"/>
        <v>15.84</v>
      </c>
      <c r="G449" s="16"/>
      <c r="H449" s="155"/>
      <c r="L449" s="335"/>
    </row>
    <row r="450" spans="1:12" ht="12.75">
      <c r="A450" s="150" t="s">
        <v>780</v>
      </c>
      <c r="B450" s="25">
        <v>1.62</v>
      </c>
      <c r="C450" s="27">
        <v>3</v>
      </c>
      <c r="D450" s="25">
        <v>2</v>
      </c>
      <c r="E450" s="25">
        <v>1</v>
      </c>
      <c r="F450" s="25">
        <f>ROUND(B450*C450*D450*E450,2)</f>
        <v>9.72</v>
      </c>
      <c r="G450" s="16"/>
      <c r="H450" s="155"/>
      <c r="J450" s="334"/>
      <c r="L450" s="335"/>
    </row>
    <row r="451" spans="1:12" ht="12.75">
      <c r="A451" s="150" t="s">
        <v>408</v>
      </c>
      <c r="B451" s="25">
        <v>3.3</v>
      </c>
      <c r="C451" s="27">
        <v>3</v>
      </c>
      <c r="D451" s="25">
        <v>2</v>
      </c>
      <c r="E451" s="25">
        <v>2</v>
      </c>
      <c r="F451" s="25">
        <f t="shared" si="18"/>
        <v>39.6</v>
      </c>
      <c r="G451" s="16"/>
      <c r="H451" s="155"/>
      <c r="L451" s="335"/>
    </row>
    <row r="452" spans="1:12" ht="12.75">
      <c r="A452" s="150" t="s">
        <v>408</v>
      </c>
      <c r="B452" s="25">
        <v>3</v>
      </c>
      <c r="C452" s="27">
        <v>3</v>
      </c>
      <c r="D452" s="25">
        <v>1</v>
      </c>
      <c r="E452" s="25">
        <v>2</v>
      </c>
      <c r="F452" s="25">
        <f t="shared" si="18"/>
        <v>18</v>
      </c>
      <c r="G452" s="16"/>
      <c r="H452" s="155"/>
      <c r="L452" s="335"/>
    </row>
    <row r="453" spans="1:12" ht="26.4">
      <c r="A453" s="253" t="s">
        <v>568</v>
      </c>
      <c r="B453" s="25">
        <v>5.3</v>
      </c>
      <c r="C453" s="27">
        <v>3</v>
      </c>
      <c r="D453" s="25">
        <v>2</v>
      </c>
      <c r="E453" s="25">
        <v>2</v>
      </c>
      <c r="F453" s="25">
        <f t="shared" si="18"/>
        <v>63.6</v>
      </c>
      <c r="G453" s="16"/>
      <c r="H453" s="155"/>
      <c r="L453" s="335"/>
    </row>
    <row r="454" spans="1:12" ht="12.75">
      <c r="A454" s="253" t="s">
        <v>572</v>
      </c>
      <c r="B454" s="25">
        <v>6</v>
      </c>
      <c r="C454" s="27">
        <v>3</v>
      </c>
      <c r="D454" s="25">
        <v>1</v>
      </c>
      <c r="E454" s="25">
        <v>1</v>
      </c>
      <c r="F454" s="25">
        <f t="shared" si="18"/>
        <v>18</v>
      </c>
      <c r="G454" s="16"/>
      <c r="H454" s="155"/>
      <c r="L454" s="335"/>
    </row>
    <row r="455" spans="1:12" ht="12.75">
      <c r="A455" s="253" t="s">
        <v>572</v>
      </c>
      <c r="B455" s="25">
        <v>4.33</v>
      </c>
      <c r="C455" s="27">
        <v>3</v>
      </c>
      <c r="D455" s="25">
        <v>1</v>
      </c>
      <c r="E455" s="25">
        <v>1</v>
      </c>
      <c r="F455" s="25">
        <f t="shared" si="18"/>
        <v>12.99</v>
      </c>
      <c r="G455" s="16"/>
      <c r="H455" s="155"/>
      <c r="L455" s="335"/>
    </row>
    <row r="456" spans="1:12" ht="12.75">
      <c r="A456" s="253" t="s">
        <v>572</v>
      </c>
      <c r="B456" s="25">
        <v>2.8</v>
      </c>
      <c r="C456" s="27">
        <v>3</v>
      </c>
      <c r="D456" s="25">
        <v>1</v>
      </c>
      <c r="E456" s="25">
        <v>1</v>
      </c>
      <c r="F456" s="25">
        <f t="shared" si="18"/>
        <v>8.4</v>
      </c>
      <c r="G456" s="16"/>
      <c r="H456" s="155"/>
      <c r="L456" s="335"/>
    </row>
    <row r="457" spans="1:12" ht="12.75">
      <c r="A457" s="253" t="s">
        <v>572</v>
      </c>
      <c r="B457" s="25">
        <v>3.07</v>
      </c>
      <c r="C457" s="27">
        <v>3</v>
      </c>
      <c r="D457" s="25">
        <v>1</v>
      </c>
      <c r="E457" s="25">
        <v>1</v>
      </c>
      <c r="F457" s="25">
        <f t="shared" si="18"/>
        <v>9.21</v>
      </c>
      <c r="G457" s="16"/>
      <c r="H457" s="155"/>
      <c r="L457" s="335"/>
    </row>
    <row r="458" spans="1:12" ht="12.75">
      <c r="A458" s="150" t="s">
        <v>569</v>
      </c>
      <c r="B458" s="25">
        <v>4.05</v>
      </c>
      <c r="C458" s="27">
        <v>3</v>
      </c>
      <c r="D458" s="25">
        <v>2</v>
      </c>
      <c r="E458" s="25">
        <v>1</v>
      </c>
      <c r="F458" s="25">
        <f t="shared" si="18"/>
        <v>24.3</v>
      </c>
      <c r="G458" s="16"/>
      <c r="H458" s="155"/>
      <c r="L458" s="335"/>
    </row>
    <row r="459" spans="1:12" ht="12.75">
      <c r="A459" s="150" t="s">
        <v>570</v>
      </c>
      <c r="B459" s="25">
        <v>1.3</v>
      </c>
      <c r="C459" s="27">
        <v>3</v>
      </c>
      <c r="D459" s="25">
        <v>1</v>
      </c>
      <c r="E459" s="25">
        <v>1</v>
      </c>
      <c r="F459" s="25">
        <f t="shared" si="18"/>
        <v>3.9</v>
      </c>
      <c r="G459" s="16"/>
      <c r="H459" s="155"/>
      <c r="L459" s="335"/>
    </row>
    <row r="460" spans="1:12" ht="12.75">
      <c r="A460" s="150" t="s">
        <v>570</v>
      </c>
      <c r="B460" s="25">
        <v>2.8</v>
      </c>
      <c r="C460" s="27">
        <v>3</v>
      </c>
      <c r="D460" s="25">
        <v>2</v>
      </c>
      <c r="E460" s="25">
        <v>2</v>
      </c>
      <c r="F460" s="25">
        <f t="shared" si="18"/>
        <v>33.6</v>
      </c>
      <c r="G460" s="16"/>
      <c r="H460" s="155"/>
      <c r="L460" s="335"/>
    </row>
    <row r="461" spans="1:12" ht="12.75">
      <c r="A461" s="253" t="s">
        <v>571</v>
      </c>
      <c r="B461" s="25">
        <v>6</v>
      </c>
      <c r="C461" s="27">
        <v>3</v>
      </c>
      <c r="D461" s="25">
        <v>1</v>
      </c>
      <c r="E461" s="25">
        <v>1</v>
      </c>
      <c r="F461" s="25">
        <f t="shared" si="18"/>
        <v>18</v>
      </c>
      <c r="G461" s="16"/>
      <c r="H461" s="155"/>
      <c r="L461" s="335"/>
    </row>
    <row r="462" spans="1:12" ht="12.75">
      <c r="A462" s="253" t="s">
        <v>571</v>
      </c>
      <c r="B462" s="25">
        <v>4.33</v>
      </c>
      <c r="C462" s="27">
        <v>3</v>
      </c>
      <c r="D462" s="25">
        <v>1</v>
      </c>
      <c r="E462" s="25">
        <v>1</v>
      </c>
      <c r="F462" s="25">
        <f t="shared" si="18"/>
        <v>12.99</v>
      </c>
      <c r="G462" s="16"/>
      <c r="H462" s="155"/>
      <c r="L462" s="335"/>
    </row>
    <row r="463" spans="1:12" ht="12.75">
      <c r="A463" s="253" t="s">
        <v>571</v>
      </c>
      <c r="B463" s="25">
        <v>2.8</v>
      </c>
      <c r="C463" s="27">
        <v>3</v>
      </c>
      <c r="D463" s="25">
        <v>1</v>
      </c>
      <c r="E463" s="25">
        <v>1</v>
      </c>
      <c r="F463" s="25">
        <f t="shared" si="18"/>
        <v>8.4</v>
      </c>
      <c r="G463" s="16"/>
      <c r="H463" s="155"/>
      <c r="L463" s="335"/>
    </row>
    <row r="464" spans="1:12" ht="12.75">
      <c r="A464" s="253" t="s">
        <v>571</v>
      </c>
      <c r="B464" s="25">
        <v>3.07</v>
      </c>
      <c r="C464" s="27">
        <v>3</v>
      </c>
      <c r="D464" s="25">
        <v>1</v>
      </c>
      <c r="E464" s="25">
        <v>1</v>
      </c>
      <c r="F464" s="25">
        <f t="shared" si="18"/>
        <v>9.21</v>
      </c>
      <c r="G464" s="16"/>
      <c r="H464" s="155"/>
      <c r="L464" s="335"/>
    </row>
    <row r="465" spans="1:12" ht="26.4">
      <c r="A465" s="253" t="s">
        <v>573</v>
      </c>
      <c r="B465" s="25">
        <v>4.1</v>
      </c>
      <c r="C465" s="27">
        <v>3</v>
      </c>
      <c r="D465" s="25">
        <v>2</v>
      </c>
      <c r="E465" s="25">
        <v>2</v>
      </c>
      <c r="F465" s="25">
        <f t="shared" si="18"/>
        <v>49.2</v>
      </c>
      <c r="G465" s="16"/>
      <c r="H465" s="155"/>
      <c r="L465" s="335"/>
    </row>
    <row r="466" spans="1:12" ht="26.4">
      <c r="A466" s="253" t="s">
        <v>573</v>
      </c>
      <c r="B466" s="25">
        <v>4.55</v>
      </c>
      <c r="C466" s="27">
        <v>1.5</v>
      </c>
      <c r="D466" s="25">
        <v>2</v>
      </c>
      <c r="E466" s="25">
        <v>2</v>
      </c>
      <c r="F466" s="25">
        <f t="shared" si="18"/>
        <v>27.3</v>
      </c>
      <c r="G466" s="16"/>
      <c r="H466" s="155"/>
      <c r="L466" s="335"/>
    </row>
    <row r="467" spans="1:12" ht="12.75">
      <c r="A467" s="253" t="s">
        <v>574</v>
      </c>
      <c r="B467" s="25">
        <v>7</v>
      </c>
      <c r="C467" s="27">
        <v>3.6</v>
      </c>
      <c r="D467" s="25">
        <v>1</v>
      </c>
      <c r="E467" s="25">
        <v>2</v>
      </c>
      <c r="F467" s="25">
        <f t="shared" si="18"/>
        <v>50.4</v>
      </c>
      <c r="G467" s="16"/>
      <c r="H467" s="155"/>
      <c r="L467" s="335"/>
    </row>
    <row r="468" spans="1:12" ht="12.75">
      <c r="A468" s="253" t="s">
        <v>574</v>
      </c>
      <c r="B468" s="25">
        <v>20.5</v>
      </c>
      <c r="C468" s="27">
        <v>1.5</v>
      </c>
      <c r="D468" s="25">
        <v>1</v>
      </c>
      <c r="E468" s="25">
        <v>1</v>
      </c>
      <c r="F468" s="25">
        <f t="shared" si="18"/>
        <v>30.75</v>
      </c>
      <c r="G468" s="16"/>
      <c r="H468" s="155"/>
      <c r="L468" s="335"/>
    </row>
    <row r="469" spans="1:12" ht="12.75">
      <c r="A469" s="150"/>
      <c r="B469" s="19"/>
      <c r="C469" s="461" t="s">
        <v>576</v>
      </c>
      <c r="D469" s="462"/>
      <c r="E469" s="25"/>
      <c r="F469" s="25">
        <f>SUM(F440:F468)</f>
        <v>1822.9299999999998</v>
      </c>
      <c r="G469" s="16"/>
      <c r="H469" s="155"/>
      <c r="L469" s="335"/>
    </row>
    <row r="470" spans="1:12" ht="12.75">
      <c r="A470" s="253"/>
      <c r="B470" s="25"/>
      <c r="C470" s="27" t="s">
        <v>577</v>
      </c>
      <c r="D470" s="25"/>
      <c r="E470" s="25"/>
      <c r="F470" s="16"/>
      <c r="G470" s="16"/>
      <c r="H470" s="155"/>
      <c r="L470" s="335"/>
    </row>
    <row r="471" spans="1:12" ht="12.75">
      <c r="A471" s="253" t="s">
        <v>584</v>
      </c>
      <c r="B471" s="25">
        <v>0.7</v>
      </c>
      <c r="C471" s="27">
        <v>2.1</v>
      </c>
      <c r="D471" s="25">
        <v>1</v>
      </c>
      <c r="E471" s="25">
        <v>2</v>
      </c>
      <c r="F471" s="25">
        <f aca="true" t="shared" si="19" ref="F471:F479">ROUND(B471*C471*D471*E471,2)</f>
        <v>2.94</v>
      </c>
      <c r="G471" s="16"/>
      <c r="H471" s="155"/>
      <c r="L471" s="335"/>
    </row>
    <row r="472" spans="1:12" ht="12.75">
      <c r="A472" s="253" t="s">
        <v>583</v>
      </c>
      <c r="B472" s="25">
        <v>0.8</v>
      </c>
      <c r="C472" s="27">
        <v>2.1</v>
      </c>
      <c r="D472" s="25">
        <v>2</v>
      </c>
      <c r="E472" s="25">
        <v>2</v>
      </c>
      <c r="F472" s="25">
        <f t="shared" si="19"/>
        <v>6.72</v>
      </c>
      <c r="G472" s="16"/>
      <c r="H472" s="155"/>
      <c r="L472" s="335"/>
    </row>
    <row r="473" spans="1:12" ht="12.75">
      <c r="A473" s="253" t="s">
        <v>578</v>
      </c>
      <c r="B473" s="25">
        <v>0.9</v>
      </c>
      <c r="C473" s="27">
        <v>2.1</v>
      </c>
      <c r="D473" s="25">
        <v>4</v>
      </c>
      <c r="E473" s="25">
        <v>1</v>
      </c>
      <c r="F473" s="25">
        <f t="shared" si="19"/>
        <v>7.56</v>
      </c>
      <c r="G473" s="16"/>
      <c r="H473" s="155"/>
      <c r="L473" s="335"/>
    </row>
    <row r="474" spans="1:12" ht="12.75">
      <c r="A474" s="253" t="s">
        <v>579</v>
      </c>
      <c r="B474" s="25">
        <v>4</v>
      </c>
      <c r="C474" s="27">
        <v>2.1</v>
      </c>
      <c r="D474" s="27">
        <v>2</v>
      </c>
      <c r="E474" s="25">
        <v>2</v>
      </c>
      <c r="F474" s="25">
        <f t="shared" si="19"/>
        <v>33.6</v>
      </c>
      <c r="G474" s="16"/>
      <c r="H474" s="155"/>
      <c r="L474" s="335"/>
    </row>
    <row r="475" spans="1:8" ht="12.75">
      <c r="A475" s="253" t="s">
        <v>580</v>
      </c>
      <c r="B475" s="25">
        <v>3</v>
      </c>
      <c r="C475" s="27">
        <v>2.5</v>
      </c>
      <c r="D475" s="25">
        <v>1</v>
      </c>
      <c r="E475" s="25">
        <v>2</v>
      </c>
      <c r="F475" s="25">
        <f t="shared" si="19"/>
        <v>15</v>
      </c>
      <c r="G475" s="16"/>
      <c r="H475" s="155"/>
    </row>
    <row r="476" spans="1:8" ht="12.75">
      <c r="A476" s="253" t="s">
        <v>579</v>
      </c>
      <c r="B476" s="25">
        <v>4.3</v>
      </c>
      <c r="C476" s="27">
        <v>1</v>
      </c>
      <c r="D476" s="25">
        <v>2</v>
      </c>
      <c r="E476" s="25">
        <v>2</v>
      </c>
      <c r="F476" s="25">
        <f t="shared" si="19"/>
        <v>17.2</v>
      </c>
      <c r="G476" s="16"/>
      <c r="H476" s="155"/>
    </row>
    <row r="477" spans="1:8" ht="12.75">
      <c r="A477" s="253" t="s">
        <v>579</v>
      </c>
      <c r="B477" s="25">
        <v>3.3</v>
      </c>
      <c r="C477" s="27">
        <v>0.65</v>
      </c>
      <c r="D477" s="25">
        <v>2</v>
      </c>
      <c r="E477" s="25">
        <v>1</v>
      </c>
      <c r="F477" s="25">
        <f t="shared" si="19"/>
        <v>4.29</v>
      </c>
      <c r="G477" s="16"/>
      <c r="H477" s="155"/>
    </row>
    <row r="478" spans="1:8" ht="12.75">
      <c r="A478" s="253" t="s">
        <v>579</v>
      </c>
      <c r="B478" s="25">
        <v>1.95</v>
      </c>
      <c r="C478" s="27">
        <v>0.65</v>
      </c>
      <c r="D478" s="25">
        <v>2</v>
      </c>
      <c r="E478" s="25">
        <v>1</v>
      </c>
      <c r="F478" s="25">
        <f t="shared" si="19"/>
        <v>2.54</v>
      </c>
      <c r="G478" s="16"/>
      <c r="H478" s="155"/>
    </row>
    <row r="479" spans="1:8" ht="12.75">
      <c r="A479" s="253" t="s">
        <v>579</v>
      </c>
      <c r="B479" s="25">
        <v>1</v>
      </c>
      <c r="C479" s="27">
        <v>0.65</v>
      </c>
      <c r="D479" s="25">
        <v>1</v>
      </c>
      <c r="E479" s="25">
        <v>1</v>
      </c>
      <c r="F479" s="25">
        <f t="shared" si="19"/>
        <v>0.65</v>
      </c>
      <c r="G479" s="16"/>
      <c r="H479" s="155"/>
    </row>
    <row r="480" spans="1:8" ht="12.75">
      <c r="A480" s="253"/>
      <c r="B480" s="25"/>
      <c r="C480" s="461" t="s">
        <v>576</v>
      </c>
      <c r="D480" s="462"/>
      <c r="E480" s="25"/>
      <c r="F480" s="25">
        <f>SUM(F470:F479)</f>
        <v>90.50000000000001</v>
      </c>
      <c r="G480" s="16"/>
      <c r="H480" s="155"/>
    </row>
    <row r="481" spans="1:8" ht="12.75">
      <c r="A481" s="150"/>
      <c r="B481" s="19"/>
      <c r="C481" s="129" t="s">
        <v>585</v>
      </c>
      <c r="D481" s="130">
        <f>F469-F480</f>
        <v>1732.4299999999998</v>
      </c>
      <c r="E481" s="13"/>
      <c r="F481" s="16"/>
      <c r="G481" s="16"/>
      <c r="H481" s="155"/>
    </row>
    <row r="482" spans="1:8" ht="12.75">
      <c r="A482" s="150"/>
      <c r="B482" s="19"/>
      <c r="C482" s="20"/>
      <c r="D482" s="19"/>
      <c r="E482" s="13"/>
      <c r="F482" s="16"/>
      <c r="G482" s="16"/>
      <c r="H482" s="155"/>
    </row>
    <row r="483" spans="1:8" ht="92.4">
      <c r="A483" s="150" t="str">
        <f>ORÇAMENTO!A212</f>
        <v>10.4</v>
      </c>
      <c r="B483" s="8" t="str">
        <f>ORÇAMENTO!C212</f>
        <v>87531</v>
      </c>
      <c r="C483" s="9" t="str">
        <f>ORÇAMENTO!D212</f>
        <v>EMBOÇO, PARA RECEBIMENTO DE CERÂMICA, EM ARGAMASSA TRAÇO 1:2:8, PREPARO MECÂNICO COM BETONEIRA 400L, APLICADO MANUALMENTE EM FACES INTERNAS DE PAREDES, PARA AMBIENTE COM ÁREA ENTRE 5M2 E 10M2, ESPESSURA DE 20MM, COM EXECUÇÃO DE TALISCAS. AF_06/2014</v>
      </c>
      <c r="D483" s="8" t="str">
        <f>ORÇAMENTO!E212</f>
        <v>M2</v>
      </c>
      <c r="E483" s="13">
        <f>D515</f>
        <v>368.56000000000006</v>
      </c>
      <c r="F483" s="427"/>
      <c r="G483" s="428"/>
      <c r="H483" s="429"/>
    </row>
    <row r="484" spans="1:8" ht="12.75">
      <c r="A484" s="150" t="s">
        <v>156</v>
      </c>
      <c r="B484" s="8" t="s">
        <v>157</v>
      </c>
      <c r="C484" s="10" t="s">
        <v>159</v>
      </c>
      <c r="D484" s="14" t="s">
        <v>564</v>
      </c>
      <c r="E484" s="14" t="s">
        <v>186</v>
      </c>
      <c r="F484" s="14" t="s">
        <v>161</v>
      </c>
      <c r="G484" s="16"/>
      <c r="H484" s="155"/>
    </row>
    <row r="485" spans="1:8" ht="12.75">
      <c r="A485" s="150" t="s">
        <v>411</v>
      </c>
      <c r="B485" s="25">
        <v>3</v>
      </c>
      <c r="C485" s="27">
        <v>3</v>
      </c>
      <c r="D485" s="25">
        <v>2</v>
      </c>
      <c r="E485" s="25">
        <v>1</v>
      </c>
      <c r="F485" s="25">
        <f aca="true" t="shared" si="20" ref="F485:F505">ROUND(B485*C485*D485*E485,2)</f>
        <v>18</v>
      </c>
      <c r="G485" s="16"/>
      <c r="H485" s="155"/>
    </row>
    <row r="486" spans="1:8" ht="12.75">
      <c r="A486" s="150" t="s">
        <v>411</v>
      </c>
      <c r="B486" s="25">
        <v>2.64</v>
      </c>
      <c r="C486" s="27">
        <v>3</v>
      </c>
      <c r="D486" s="25">
        <v>2</v>
      </c>
      <c r="E486" s="25">
        <v>1</v>
      </c>
      <c r="F486" s="25">
        <f t="shared" si="20"/>
        <v>15.84</v>
      </c>
      <c r="G486" s="16"/>
      <c r="H486" s="155"/>
    </row>
    <row r="487" spans="1:8" ht="12.75">
      <c r="A487" s="150" t="s">
        <v>785</v>
      </c>
      <c r="B487" s="25">
        <v>1.62</v>
      </c>
      <c r="C487" s="27">
        <v>3</v>
      </c>
      <c r="D487" s="25">
        <v>2</v>
      </c>
      <c r="E487" s="25">
        <v>1</v>
      </c>
      <c r="F487" s="25">
        <f t="shared" si="20"/>
        <v>9.72</v>
      </c>
      <c r="G487" s="16"/>
      <c r="H487" s="155"/>
    </row>
    <row r="488" spans="1:8" ht="12.75">
      <c r="A488" s="150" t="s">
        <v>567</v>
      </c>
      <c r="B488" s="25">
        <v>3</v>
      </c>
      <c r="C488" s="27">
        <v>3</v>
      </c>
      <c r="D488" s="25">
        <v>2</v>
      </c>
      <c r="E488" s="25">
        <v>1</v>
      </c>
      <c r="F488" s="25">
        <f t="shared" si="20"/>
        <v>18</v>
      </c>
      <c r="G488" s="16"/>
      <c r="H488" s="155"/>
    </row>
    <row r="489" spans="1:8" ht="12.75">
      <c r="A489" s="150" t="s">
        <v>567</v>
      </c>
      <c r="B489" s="25">
        <v>2.64</v>
      </c>
      <c r="C489" s="27">
        <v>3</v>
      </c>
      <c r="D489" s="25">
        <v>2</v>
      </c>
      <c r="E489" s="25">
        <v>1</v>
      </c>
      <c r="F489" s="25">
        <f t="shared" si="20"/>
        <v>15.84</v>
      </c>
      <c r="G489" s="16"/>
      <c r="H489" s="155"/>
    </row>
    <row r="490" spans="1:8" ht="12.75">
      <c r="A490" s="150" t="s">
        <v>780</v>
      </c>
      <c r="B490" s="25">
        <v>1.62</v>
      </c>
      <c r="C490" s="27">
        <v>3</v>
      </c>
      <c r="D490" s="25">
        <v>2</v>
      </c>
      <c r="E490" s="25">
        <v>1</v>
      </c>
      <c r="F490" s="25">
        <f t="shared" si="20"/>
        <v>9.72</v>
      </c>
      <c r="G490" s="16"/>
      <c r="H490" s="155"/>
    </row>
    <row r="491" spans="1:8" ht="12.75">
      <c r="A491" s="254" t="s">
        <v>572</v>
      </c>
      <c r="B491" s="25">
        <v>6</v>
      </c>
      <c r="C491" s="27">
        <v>3</v>
      </c>
      <c r="D491" s="25">
        <v>1</v>
      </c>
      <c r="E491" s="25">
        <v>1</v>
      </c>
      <c r="F491" s="25">
        <f t="shared" si="20"/>
        <v>18</v>
      </c>
      <c r="G491" s="16"/>
      <c r="H491" s="155"/>
    </row>
    <row r="492" spans="1:8" ht="12.75">
      <c r="A492" s="254" t="s">
        <v>572</v>
      </c>
      <c r="B492" s="25">
        <v>4.33</v>
      </c>
      <c r="C492" s="27">
        <v>3</v>
      </c>
      <c r="D492" s="25">
        <v>1</v>
      </c>
      <c r="E492" s="25">
        <v>1</v>
      </c>
      <c r="F492" s="25">
        <f t="shared" si="20"/>
        <v>12.99</v>
      </c>
      <c r="G492" s="16"/>
      <c r="H492" s="155"/>
    </row>
    <row r="493" spans="1:8" ht="12.75">
      <c r="A493" s="254" t="s">
        <v>572</v>
      </c>
      <c r="B493" s="25">
        <v>2.8</v>
      </c>
      <c r="C493" s="27">
        <v>3</v>
      </c>
      <c r="D493" s="25">
        <v>1</v>
      </c>
      <c r="E493" s="25">
        <v>1</v>
      </c>
      <c r="F493" s="25">
        <f t="shared" si="20"/>
        <v>8.4</v>
      </c>
      <c r="G493" s="16"/>
      <c r="H493" s="155"/>
    </row>
    <row r="494" spans="1:8" ht="12.75">
      <c r="A494" s="254" t="s">
        <v>572</v>
      </c>
      <c r="B494" s="25">
        <v>3.07</v>
      </c>
      <c r="C494" s="27">
        <v>3</v>
      </c>
      <c r="D494" s="25">
        <v>1</v>
      </c>
      <c r="E494" s="25">
        <v>1</v>
      </c>
      <c r="F494" s="25">
        <f t="shared" si="20"/>
        <v>9.21</v>
      </c>
      <c r="G494" s="16"/>
      <c r="H494" s="155"/>
    </row>
    <row r="495" spans="1:8" ht="12.75">
      <c r="A495" s="150" t="s">
        <v>570</v>
      </c>
      <c r="B495" s="25">
        <v>1.3</v>
      </c>
      <c r="C495" s="27">
        <v>3</v>
      </c>
      <c r="D495" s="25">
        <v>2</v>
      </c>
      <c r="E495" s="25">
        <v>1</v>
      </c>
      <c r="F495" s="25">
        <f t="shared" si="20"/>
        <v>7.8</v>
      </c>
      <c r="G495" s="16"/>
      <c r="H495" s="155"/>
    </row>
    <row r="496" spans="1:8" ht="12.75">
      <c r="A496" s="150" t="s">
        <v>570</v>
      </c>
      <c r="B496" s="25">
        <v>2.8</v>
      </c>
      <c r="C496" s="27">
        <v>3</v>
      </c>
      <c r="D496" s="25">
        <v>2</v>
      </c>
      <c r="E496" s="25">
        <v>1</v>
      </c>
      <c r="F496" s="25">
        <f t="shared" si="20"/>
        <v>16.8</v>
      </c>
      <c r="G496" s="16"/>
      <c r="H496" s="155"/>
    </row>
    <row r="497" spans="1:8" ht="12.75">
      <c r="A497" s="254" t="s">
        <v>571</v>
      </c>
      <c r="B497" s="25">
        <v>6</v>
      </c>
      <c r="C497" s="27">
        <v>3</v>
      </c>
      <c r="D497" s="25">
        <v>1</v>
      </c>
      <c r="E497" s="25">
        <v>1</v>
      </c>
      <c r="F497" s="25">
        <f t="shared" si="20"/>
        <v>18</v>
      </c>
      <c r="G497" s="16"/>
      <c r="H497" s="155"/>
    </row>
    <row r="498" spans="1:8" ht="12.75">
      <c r="A498" s="254" t="s">
        <v>571</v>
      </c>
      <c r="B498" s="25">
        <v>4.33</v>
      </c>
      <c r="C498" s="27">
        <v>3</v>
      </c>
      <c r="D498" s="25">
        <v>1</v>
      </c>
      <c r="E498" s="25">
        <v>1</v>
      </c>
      <c r="F498" s="25">
        <f t="shared" si="20"/>
        <v>12.99</v>
      </c>
      <c r="G498" s="16"/>
      <c r="H498" s="155"/>
    </row>
    <row r="499" spans="1:8" ht="12.75">
      <c r="A499" s="254" t="s">
        <v>571</v>
      </c>
      <c r="B499" s="25">
        <v>2.8</v>
      </c>
      <c r="C499" s="27">
        <v>3</v>
      </c>
      <c r="D499" s="25">
        <v>1</v>
      </c>
      <c r="E499" s="25">
        <v>1</v>
      </c>
      <c r="F499" s="25">
        <f t="shared" si="20"/>
        <v>8.4</v>
      </c>
      <c r="G499" s="16"/>
      <c r="H499" s="155"/>
    </row>
    <row r="500" spans="1:8" ht="12.75">
      <c r="A500" s="254" t="s">
        <v>571</v>
      </c>
      <c r="B500" s="25">
        <v>3.07</v>
      </c>
      <c r="C500" s="27">
        <v>3</v>
      </c>
      <c r="D500" s="25">
        <v>1</v>
      </c>
      <c r="E500" s="25">
        <v>1</v>
      </c>
      <c r="F500" s="25">
        <f t="shared" si="20"/>
        <v>9.21</v>
      </c>
      <c r="G500" s="16"/>
      <c r="H500" s="155"/>
    </row>
    <row r="501" spans="1:8" ht="26.4">
      <c r="A501" s="254" t="s">
        <v>575</v>
      </c>
      <c r="B501" s="25">
        <v>1.1</v>
      </c>
      <c r="C501" s="27">
        <v>2.5</v>
      </c>
      <c r="D501" s="25">
        <v>12</v>
      </c>
      <c r="E501" s="25">
        <v>2</v>
      </c>
      <c r="F501" s="25">
        <f t="shared" si="20"/>
        <v>66</v>
      </c>
      <c r="G501" s="16"/>
      <c r="H501" s="155"/>
    </row>
    <row r="502" spans="1:8" ht="26.4">
      <c r="A502" s="254" t="s">
        <v>575</v>
      </c>
      <c r="B502" s="25">
        <v>1.2</v>
      </c>
      <c r="C502" s="27">
        <v>2.5</v>
      </c>
      <c r="D502" s="25">
        <v>2</v>
      </c>
      <c r="E502" s="25">
        <v>2</v>
      </c>
      <c r="F502" s="25">
        <f t="shared" si="20"/>
        <v>12</v>
      </c>
      <c r="G502" s="16"/>
      <c r="H502" s="155"/>
    </row>
    <row r="503" spans="1:8" ht="26.4">
      <c r="A503" s="254" t="s">
        <v>575</v>
      </c>
      <c r="B503" s="25">
        <v>1.5</v>
      </c>
      <c r="C503" s="27">
        <v>2.5</v>
      </c>
      <c r="D503" s="25">
        <v>2</v>
      </c>
      <c r="E503" s="25">
        <v>2</v>
      </c>
      <c r="F503" s="25">
        <f t="shared" si="20"/>
        <v>15</v>
      </c>
      <c r="G503" s="16"/>
      <c r="H503" s="155"/>
    </row>
    <row r="504" spans="1:8" ht="26.4">
      <c r="A504" s="254" t="s">
        <v>575</v>
      </c>
      <c r="B504" s="25">
        <v>4.3</v>
      </c>
      <c r="C504" s="27">
        <v>2.5</v>
      </c>
      <c r="D504" s="25">
        <v>2</v>
      </c>
      <c r="E504" s="25">
        <v>2</v>
      </c>
      <c r="F504" s="25">
        <f t="shared" si="20"/>
        <v>43</v>
      </c>
      <c r="G504" s="16"/>
      <c r="H504" s="155"/>
    </row>
    <row r="505" spans="1:8" ht="26.4">
      <c r="A505" s="254" t="s">
        <v>575</v>
      </c>
      <c r="B505" s="25">
        <v>5.38</v>
      </c>
      <c r="C505" s="27">
        <v>2.5</v>
      </c>
      <c r="D505" s="25">
        <v>2</v>
      </c>
      <c r="E505" s="25">
        <v>2</v>
      </c>
      <c r="F505" s="25">
        <f t="shared" si="20"/>
        <v>53.8</v>
      </c>
      <c r="G505" s="16"/>
      <c r="H505" s="155"/>
    </row>
    <row r="506" spans="1:8" ht="12.75">
      <c r="A506" s="150"/>
      <c r="B506" s="19"/>
      <c r="C506" s="461" t="s">
        <v>576</v>
      </c>
      <c r="D506" s="462"/>
      <c r="E506" s="25"/>
      <c r="F506" s="25">
        <f>SUM(F485:F505)</f>
        <v>398.7200000000001</v>
      </c>
      <c r="G506" s="16"/>
      <c r="H506" s="155"/>
    </row>
    <row r="507" spans="1:8" ht="12.75">
      <c r="A507" s="253"/>
      <c r="B507" s="25"/>
      <c r="C507" s="27" t="s">
        <v>577</v>
      </c>
      <c r="D507" s="25"/>
      <c r="E507" s="25"/>
      <c r="F507" s="16"/>
      <c r="G507" s="16"/>
      <c r="H507" s="155"/>
    </row>
    <row r="508" spans="1:8" ht="12.75">
      <c r="A508" s="253" t="s">
        <v>578</v>
      </c>
      <c r="B508" s="25">
        <v>0.9</v>
      </c>
      <c r="C508" s="27">
        <v>2.1</v>
      </c>
      <c r="D508" s="25">
        <v>4</v>
      </c>
      <c r="E508" s="25">
        <v>1</v>
      </c>
      <c r="F508" s="25">
        <f aca="true" t="shared" si="21" ref="F508:F512">ROUND(B508*C508*D508*E508,2)</f>
        <v>7.56</v>
      </c>
      <c r="G508" s="16"/>
      <c r="H508" s="155"/>
    </row>
    <row r="509" spans="1:8" ht="12.75">
      <c r="A509" s="253" t="s">
        <v>578</v>
      </c>
      <c r="B509" s="25">
        <v>0.9</v>
      </c>
      <c r="C509" s="27">
        <v>2.1</v>
      </c>
      <c r="D509" s="25">
        <v>4</v>
      </c>
      <c r="E509" s="25">
        <v>2</v>
      </c>
      <c r="F509" s="25">
        <f aca="true" t="shared" si="22" ref="F509">ROUND(B509*C509*D509*E509,2)</f>
        <v>15.12</v>
      </c>
      <c r="G509" s="16"/>
      <c r="H509" s="155"/>
    </row>
    <row r="510" spans="1:8" ht="12.75">
      <c r="A510" s="253" t="s">
        <v>579</v>
      </c>
      <c r="B510" s="25">
        <v>3.3</v>
      </c>
      <c r="C510" s="27">
        <v>0.65</v>
      </c>
      <c r="D510" s="25">
        <v>2</v>
      </c>
      <c r="E510" s="25">
        <v>1</v>
      </c>
      <c r="F510" s="25">
        <f t="shared" si="21"/>
        <v>4.29</v>
      </c>
      <c r="G510" s="16"/>
      <c r="H510" s="155"/>
    </row>
    <row r="511" spans="1:8" ht="12.75">
      <c r="A511" s="253" t="s">
        <v>579</v>
      </c>
      <c r="B511" s="25">
        <v>1.95</v>
      </c>
      <c r="C511" s="27">
        <v>0.65</v>
      </c>
      <c r="D511" s="25">
        <v>2</v>
      </c>
      <c r="E511" s="25">
        <v>1</v>
      </c>
      <c r="F511" s="25">
        <f t="shared" si="21"/>
        <v>2.54</v>
      </c>
      <c r="G511" s="16"/>
      <c r="H511" s="155"/>
    </row>
    <row r="512" spans="1:8" ht="12.75">
      <c r="A512" s="253" t="s">
        <v>579</v>
      </c>
      <c r="B512" s="25">
        <v>1</v>
      </c>
      <c r="C512" s="27">
        <v>0.65</v>
      </c>
      <c r="D512" s="25">
        <v>1</v>
      </c>
      <c r="E512" s="25">
        <v>1</v>
      </c>
      <c r="F512" s="25">
        <f t="shared" si="21"/>
        <v>0.65</v>
      </c>
      <c r="G512" s="16"/>
      <c r="H512" s="155"/>
    </row>
    <row r="513" spans="1:8" ht="12.75">
      <c r="A513" s="253"/>
      <c r="B513" s="25"/>
      <c r="C513" s="461" t="s">
        <v>576</v>
      </c>
      <c r="D513" s="462"/>
      <c r="E513" s="25"/>
      <c r="F513" s="25">
        <f>SUM(F507:F512)</f>
        <v>30.159999999999997</v>
      </c>
      <c r="G513" s="16"/>
      <c r="H513" s="155"/>
    </row>
    <row r="514" spans="1:8" ht="12.75">
      <c r="A514" s="150"/>
      <c r="B514" s="19"/>
      <c r="C514" s="20"/>
      <c r="D514" s="19"/>
      <c r="E514" s="13"/>
      <c r="F514" s="16"/>
      <c r="G514" s="16"/>
      <c r="H514" s="155"/>
    </row>
    <row r="515" spans="1:8" ht="12.75">
      <c r="A515" s="150"/>
      <c r="B515" s="19"/>
      <c r="C515" s="129" t="s">
        <v>585</v>
      </c>
      <c r="D515" s="130">
        <f>F506-F513</f>
        <v>368.56000000000006</v>
      </c>
      <c r="E515" s="13"/>
      <c r="F515" s="16"/>
      <c r="G515" s="16"/>
      <c r="H515" s="155"/>
    </row>
    <row r="516" spans="1:8" ht="12.75">
      <c r="A516" s="150"/>
      <c r="B516" s="8"/>
      <c r="C516" s="9"/>
      <c r="D516" s="8"/>
      <c r="E516" s="13"/>
      <c r="F516" s="16"/>
      <c r="G516" s="16"/>
      <c r="H516" s="155"/>
    </row>
    <row r="517" spans="1:8" ht="66">
      <c r="A517" s="150" t="str">
        <f>ORÇAMENTO!A213</f>
        <v>10.5</v>
      </c>
      <c r="B517" s="8" t="str">
        <f>ORÇAMENTO!C213</f>
        <v>87269</v>
      </c>
      <c r="C517" s="9" t="str">
        <f>ORÇAMENTO!D213</f>
        <v>REVESTIMENTO CERÂMICO PARA PAREDES INTERNAS COM PLACAS TIPO ESMALTADA EXTRA DE DIMENSÕES 25X35 CM APLICADAS EM AMBIENTES DE ÁREA MAIOR QUE 5 M² NA ALTURA INTEIRA DAS PAREDES. AF_06/2014</v>
      </c>
      <c r="D517" s="8" t="str">
        <f>ORÇAMENTO!E214</f>
        <v>M2</v>
      </c>
      <c r="E517" s="13">
        <f>D549</f>
        <v>368.56000000000006</v>
      </c>
      <c r="F517" s="427"/>
      <c r="G517" s="428"/>
      <c r="H517" s="429"/>
    </row>
    <row r="518" spans="1:8" ht="12.75">
      <c r="A518" s="150" t="s">
        <v>156</v>
      </c>
      <c r="B518" s="8" t="s">
        <v>157</v>
      </c>
      <c r="C518" s="10" t="s">
        <v>159</v>
      </c>
      <c r="D518" s="14" t="s">
        <v>564</v>
      </c>
      <c r="E518" s="14" t="s">
        <v>186</v>
      </c>
      <c r="F518" s="14" t="s">
        <v>161</v>
      </c>
      <c r="G518" s="16"/>
      <c r="H518" s="155"/>
    </row>
    <row r="519" spans="1:8" ht="12.75">
      <c r="A519" s="150" t="s">
        <v>411</v>
      </c>
      <c r="B519" s="25">
        <v>3</v>
      </c>
      <c r="C519" s="27">
        <v>3</v>
      </c>
      <c r="D519" s="25">
        <v>2</v>
      </c>
      <c r="E519" s="25">
        <v>1</v>
      </c>
      <c r="F519" s="25">
        <f aca="true" t="shared" si="23" ref="F519:F539">ROUND(B519*C519*D519*E519,2)</f>
        <v>18</v>
      </c>
      <c r="G519" s="16"/>
      <c r="H519" s="155"/>
    </row>
    <row r="520" spans="1:8" ht="12.75">
      <c r="A520" s="150" t="s">
        <v>411</v>
      </c>
      <c r="B520" s="25">
        <v>2.64</v>
      </c>
      <c r="C520" s="27">
        <v>3</v>
      </c>
      <c r="D520" s="25">
        <v>2</v>
      </c>
      <c r="E520" s="25">
        <v>1</v>
      </c>
      <c r="F520" s="25">
        <f t="shared" si="23"/>
        <v>15.84</v>
      </c>
      <c r="G520" s="16"/>
      <c r="H520" s="155"/>
    </row>
    <row r="521" spans="1:8" ht="12.75">
      <c r="A521" s="150" t="s">
        <v>785</v>
      </c>
      <c r="B521" s="25">
        <v>1.62</v>
      </c>
      <c r="C521" s="27">
        <v>3</v>
      </c>
      <c r="D521" s="25">
        <v>2</v>
      </c>
      <c r="E521" s="25">
        <v>1</v>
      </c>
      <c r="F521" s="25">
        <f t="shared" si="23"/>
        <v>9.72</v>
      </c>
      <c r="G521" s="16"/>
      <c r="H521" s="155"/>
    </row>
    <row r="522" spans="1:8" ht="12.75">
      <c r="A522" s="150" t="s">
        <v>567</v>
      </c>
      <c r="B522" s="25">
        <v>3</v>
      </c>
      <c r="C522" s="27">
        <v>3</v>
      </c>
      <c r="D522" s="25">
        <v>2</v>
      </c>
      <c r="E522" s="25">
        <v>1</v>
      </c>
      <c r="F522" s="25">
        <f t="shared" si="23"/>
        <v>18</v>
      </c>
      <c r="G522" s="16"/>
      <c r="H522" s="155"/>
    </row>
    <row r="523" spans="1:8" ht="12.75">
      <c r="A523" s="150" t="s">
        <v>567</v>
      </c>
      <c r="B523" s="25">
        <v>2.64</v>
      </c>
      <c r="C523" s="27">
        <v>3</v>
      </c>
      <c r="D523" s="25">
        <v>2</v>
      </c>
      <c r="E523" s="25">
        <v>1</v>
      </c>
      <c r="F523" s="25">
        <f t="shared" si="23"/>
        <v>15.84</v>
      </c>
      <c r="G523" s="16"/>
      <c r="H523" s="155"/>
    </row>
    <row r="524" spans="1:8" ht="12.75">
      <c r="A524" s="150" t="s">
        <v>780</v>
      </c>
      <c r="B524" s="25">
        <v>1.62</v>
      </c>
      <c r="C524" s="27">
        <v>3</v>
      </c>
      <c r="D524" s="25">
        <v>2</v>
      </c>
      <c r="E524" s="25">
        <v>1</v>
      </c>
      <c r="F524" s="25">
        <f t="shared" si="23"/>
        <v>9.72</v>
      </c>
      <c r="G524" s="16"/>
      <c r="H524" s="155"/>
    </row>
    <row r="525" spans="1:8" ht="12.75">
      <c r="A525" s="253" t="s">
        <v>572</v>
      </c>
      <c r="B525" s="25">
        <v>6</v>
      </c>
      <c r="C525" s="27">
        <v>3</v>
      </c>
      <c r="D525" s="25">
        <v>1</v>
      </c>
      <c r="E525" s="25">
        <v>1</v>
      </c>
      <c r="F525" s="25">
        <f t="shared" si="23"/>
        <v>18</v>
      </c>
      <c r="G525" s="16"/>
      <c r="H525" s="155"/>
    </row>
    <row r="526" spans="1:8" ht="12.75">
      <c r="A526" s="253" t="s">
        <v>572</v>
      </c>
      <c r="B526" s="25">
        <v>4.33</v>
      </c>
      <c r="C526" s="27">
        <v>3</v>
      </c>
      <c r="D526" s="25">
        <v>1</v>
      </c>
      <c r="E526" s="25">
        <v>1</v>
      </c>
      <c r="F526" s="25">
        <f t="shared" si="23"/>
        <v>12.99</v>
      </c>
      <c r="G526" s="16"/>
      <c r="H526" s="155"/>
    </row>
    <row r="527" spans="1:8" ht="12.75">
      <c r="A527" s="253" t="s">
        <v>572</v>
      </c>
      <c r="B527" s="25">
        <v>2.8</v>
      </c>
      <c r="C527" s="27">
        <v>3</v>
      </c>
      <c r="D527" s="25">
        <v>1</v>
      </c>
      <c r="E527" s="25">
        <v>1</v>
      </c>
      <c r="F527" s="25">
        <f t="shared" si="23"/>
        <v>8.4</v>
      </c>
      <c r="G527" s="16"/>
      <c r="H527" s="155"/>
    </row>
    <row r="528" spans="1:8" ht="12.75">
      <c r="A528" s="253" t="s">
        <v>572</v>
      </c>
      <c r="B528" s="25">
        <v>3.07</v>
      </c>
      <c r="C528" s="27">
        <v>3</v>
      </c>
      <c r="D528" s="25">
        <v>1</v>
      </c>
      <c r="E528" s="25">
        <v>1</v>
      </c>
      <c r="F528" s="25">
        <f t="shared" si="23"/>
        <v>9.21</v>
      </c>
      <c r="G528" s="16"/>
      <c r="H528" s="155"/>
    </row>
    <row r="529" spans="1:8" ht="12.75">
      <c r="A529" s="150" t="s">
        <v>570</v>
      </c>
      <c r="B529" s="25">
        <v>1.3</v>
      </c>
      <c r="C529" s="27">
        <v>3</v>
      </c>
      <c r="D529" s="25">
        <v>2</v>
      </c>
      <c r="E529" s="25">
        <v>1</v>
      </c>
      <c r="F529" s="25">
        <f t="shared" si="23"/>
        <v>7.8</v>
      </c>
      <c r="G529" s="16"/>
      <c r="H529" s="155"/>
    </row>
    <row r="530" spans="1:8" ht="12.75">
      <c r="A530" s="150" t="s">
        <v>570</v>
      </c>
      <c r="B530" s="25">
        <v>2.8</v>
      </c>
      <c r="C530" s="27">
        <v>3</v>
      </c>
      <c r="D530" s="25">
        <v>2</v>
      </c>
      <c r="E530" s="25">
        <v>1</v>
      </c>
      <c r="F530" s="25">
        <f t="shared" si="23"/>
        <v>16.8</v>
      </c>
      <c r="G530" s="16"/>
      <c r="H530" s="155"/>
    </row>
    <row r="531" spans="1:8" ht="12.75">
      <c r="A531" s="253" t="s">
        <v>571</v>
      </c>
      <c r="B531" s="25">
        <v>6</v>
      </c>
      <c r="C531" s="27">
        <v>3</v>
      </c>
      <c r="D531" s="25">
        <v>1</v>
      </c>
      <c r="E531" s="25">
        <v>1</v>
      </c>
      <c r="F531" s="25">
        <f t="shared" si="23"/>
        <v>18</v>
      </c>
      <c r="G531" s="16"/>
      <c r="H531" s="155"/>
    </row>
    <row r="532" spans="1:8" ht="12.75">
      <c r="A532" s="253" t="s">
        <v>571</v>
      </c>
      <c r="B532" s="25">
        <v>4.33</v>
      </c>
      <c r="C532" s="27">
        <v>3</v>
      </c>
      <c r="D532" s="25">
        <v>1</v>
      </c>
      <c r="E532" s="25">
        <v>1</v>
      </c>
      <c r="F532" s="25">
        <f t="shared" si="23"/>
        <v>12.99</v>
      </c>
      <c r="G532" s="16"/>
      <c r="H532" s="155"/>
    </row>
    <row r="533" spans="1:8" ht="12.75">
      <c r="A533" s="253" t="s">
        <v>571</v>
      </c>
      <c r="B533" s="25">
        <v>2.8</v>
      </c>
      <c r="C533" s="27">
        <v>3</v>
      </c>
      <c r="D533" s="25">
        <v>1</v>
      </c>
      <c r="E533" s="25">
        <v>1</v>
      </c>
      <c r="F533" s="25">
        <f t="shared" si="23"/>
        <v>8.4</v>
      </c>
      <c r="G533" s="16"/>
      <c r="H533" s="155"/>
    </row>
    <row r="534" spans="1:8" ht="12.75">
      <c r="A534" s="253" t="s">
        <v>571</v>
      </c>
      <c r="B534" s="25">
        <v>3.07</v>
      </c>
      <c r="C534" s="27">
        <v>3</v>
      </c>
      <c r="D534" s="25">
        <v>1</v>
      </c>
      <c r="E534" s="25">
        <v>1</v>
      </c>
      <c r="F534" s="25">
        <f t="shared" si="23"/>
        <v>9.21</v>
      </c>
      <c r="G534" s="16"/>
      <c r="H534" s="155"/>
    </row>
    <row r="535" spans="1:8" ht="26.4">
      <c r="A535" s="253" t="s">
        <v>575</v>
      </c>
      <c r="B535" s="25">
        <v>1.1</v>
      </c>
      <c r="C535" s="27">
        <v>2.5</v>
      </c>
      <c r="D535" s="25">
        <v>12</v>
      </c>
      <c r="E535" s="25">
        <v>2</v>
      </c>
      <c r="F535" s="25">
        <f t="shared" si="23"/>
        <v>66</v>
      </c>
      <c r="G535" s="16"/>
      <c r="H535" s="155"/>
    </row>
    <row r="536" spans="1:8" ht="26.4">
      <c r="A536" s="253" t="s">
        <v>575</v>
      </c>
      <c r="B536" s="25">
        <v>1.2</v>
      </c>
      <c r="C536" s="27">
        <v>2.5</v>
      </c>
      <c r="D536" s="25">
        <v>2</v>
      </c>
      <c r="E536" s="25">
        <v>2</v>
      </c>
      <c r="F536" s="25">
        <f t="shared" si="23"/>
        <v>12</v>
      </c>
      <c r="G536" s="16"/>
      <c r="H536" s="155"/>
    </row>
    <row r="537" spans="1:8" ht="26.4">
      <c r="A537" s="253" t="s">
        <v>575</v>
      </c>
      <c r="B537" s="25">
        <v>1.5</v>
      </c>
      <c r="C537" s="27">
        <v>2.5</v>
      </c>
      <c r="D537" s="25">
        <v>2</v>
      </c>
      <c r="E537" s="25">
        <v>2</v>
      </c>
      <c r="F537" s="25">
        <f t="shared" si="23"/>
        <v>15</v>
      </c>
      <c r="G537" s="16"/>
      <c r="H537" s="155"/>
    </row>
    <row r="538" spans="1:8" ht="26.4">
      <c r="A538" s="253" t="s">
        <v>575</v>
      </c>
      <c r="B538" s="25">
        <v>4.3</v>
      </c>
      <c r="C538" s="27">
        <v>2.5</v>
      </c>
      <c r="D538" s="25">
        <v>2</v>
      </c>
      <c r="E538" s="25">
        <v>2</v>
      </c>
      <c r="F538" s="25">
        <f t="shared" si="23"/>
        <v>43</v>
      </c>
      <c r="G538" s="16"/>
      <c r="H538" s="155"/>
    </row>
    <row r="539" spans="1:8" ht="26.4">
      <c r="A539" s="253" t="s">
        <v>575</v>
      </c>
      <c r="B539" s="25">
        <v>5.38</v>
      </c>
      <c r="C539" s="27">
        <v>2.5</v>
      </c>
      <c r="D539" s="25">
        <v>2</v>
      </c>
      <c r="E539" s="25">
        <v>2</v>
      </c>
      <c r="F539" s="25">
        <f t="shared" si="23"/>
        <v>53.8</v>
      </c>
      <c r="G539" s="16"/>
      <c r="H539" s="155"/>
    </row>
    <row r="540" spans="1:8" ht="12.75">
      <c r="A540" s="150"/>
      <c r="B540" s="19"/>
      <c r="C540" s="461" t="s">
        <v>576</v>
      </c>
      <c r="D540" s="462"/>
      <c r="E540" s="25"/>
      <c r="F540" s="25">
        <f>SUM(F519:F539)</f>
        <v>398.7200000000001</v>
      </c>
      <c r="G540" s="16"/>
      <c r="H540" s="155"/>
    </row>
    <row r="541" spans="1:8" ht="12.75">
      <c r="A541" s="253"/>
      <c r="B541" s="25"/>
      <c r="C541" s="27" t="s">
        <v>577</v>
      </c>
      <c r="D541" s="25"/>
      <c r="E541" s="25"/>
      <c r="F541" s="16"/>
      <c r="G541" s="16"/>
      <c r="H541" s="155"/>
    </row>
    <row r="542" spans="1:8" ht="12.75">
      <c r="A542" s="253" t="s">
        <v>578</v>
      </c>
      <c r="B542" s="25">
        <v>0.9</v>
      </c>
      <c r="C542" s="27">
        <v>2.1</v>
      </c>
      <c r="D542" s="25">
        <v>4</v>
      </c>
      <c r="E542" s="25">
        <v>1</v>
      </c>
      <c r="F542" s="25">
        <f aca="true" t="shared" si="24" ref="F542:F546">ROUND(B542*C542*D542*E542,2)</f>
        <v>7.56</v>
      </c>
      <c r="G542" s="16"/>
      <c r="H542" s="155"/>
    </row>
    <row r="543" spans="1:8" ht="12.75">
      <c r="A543" s="253" t="s">
        <v>578</v>
      </c>
      <c r="B543" s="25">
        <v>0.9</v>
      </c>
      <c r="C543" s="27">
        <v>2.1</v>
      </c>
      <c r="D543" s="25">
        <v>4</v>
      </c>
      <c r="E543" s="25">
        <v>2</v>
      </c>
      <c r="F543" s="25">
        <f t="shared" si="24"/>
        <v>15.12</v>
      </c>
      <c r="G543" s="16"/>
      <c r="H543" s="155"/>
    </row>
    <row r="544" spans="1:8" ht="12.75">
      <c r="A544" s="253" t="s">
        <v>579</v>
      </c>
      <c r="B544" s="25">
        <v>3.3</v>
      </c>
      <c r="C544" s="27">
        <v>0.65</v>
      </c>
      <c r="D544" s="25">
        <v>2</v>
      </c>
      <c r="E544" s="25">
        <v>1</v>
      </c>
      <c r="F544" s="25">
        <f t="shared" si="24"/>
        <v>4.29</v>
      </c>
      <c r="G544" s="16"/>
      <c r="H544" s="155"/>
    </row>
    <row r="545" spans="1:8" ht="12.75">
      <c r="A545" s="253" t="s">
        <v>579</v>
      </c>
      <c r="B545" s="25">
        <v>1.95</v>
      </c>
      <c r="C545" s="27">
        <v>0.65</v>
      </c>
      <c r="D545" s="25">
        <v>2</v>
      </c>
      <c r="E545" s="25">
        <v>1</v>
      </c>
      <c r="F545" s="25">
        <f t="shared" si="24"/>
        <v>2.54</v>
      </c>
      <c r="G545" s="16"/>
      <c r="H545" s="155"/>
    </row>
    <row r="546" spans="1:8" ht="12.75">
      <c r="A546" s="253" t="s">
        <v>579</v>
      </c>
      <c r="B546" s="25">
        <v>1</v>
      </c>
      <c r="C546" s="27">
        <v>0.65</v>
      </c>
      <c r="D546" s="25">
        <v>1</v>
      </c>
      <c r="E546" s="25">
        <v>1</v>
      </c>
      <c r="F546" s="25">
        <f t="shared" si="24"/>
        <v>0.65</v>
      </c>
      <c r="G546" s="16"/>
      <c r="H546" s="155"/>
    </row>
    <row r="547" spans="1:8" ht="12.75">
      <c r="A547" s="253"/>
      <c r="B547" s="25"/>
      <c r="C547" s="461" t="s">
        <v>576</v>
      </c>
      <c r="D547" s="462"/>
      <c r="E547" s="25"/>
      <c r="F547" s="25">
        <f>SUM(F541:F546)</f>
        <v>30.159999999999997</v>
      </c>
      <c r="G547" s="16"/>
      <c r="H547" s="155"/>
    </row>
    <row r="548" spans="1:8" ht="12.75">
      <c r="A548" s="150"/>
      <c r="B548" s="19"/>
      <c r="C548" s="20"/>
      <c r="D548" s="19"/>
      <c r="E548" s="13"/>
      <c r="F548" s="16"/>
      <c r="G548" s="16"/>
      <c r="H548" s="155"/>
    </row>
    <row r="549" spans="1:8" ht="12.75">
      <c r="A549" s="150"/>
      <c r="B549" s="19"/>
      <c r="C549" s="129" t="s">
        <v>585</v>
      </c>
      <c r="D549" s="130">
        <f>F540-F547</f>
        <v>368.56000000000006</v>
      </c>
      <c r="E549" s="13"/>
      <c r="F549" s="16"/>
      <c r="G549" s="16"/>
      <c r="H549" s="155"/>
    </row>
    <row r="550" spans="1:8" ht="12.75">
      <c r="A550" s="150"/>
      <c r="B550" s="8"/>
      <c r="C550" s="9"/>
      <c r="D550" s="8"/>
      <c r="E550" s="13"/>
      <c r="F550" s="16"/>
      <c r="G550" s="16"/>
      <c r="H550" s="155"/>
    </row>
    <row r="551" spans="1:8" ht="52.8">
      <c r="A551" s="150" t="str">
        <f>ORÇAMENTO!A214</f>
        <v>10.6</v>
      </c>
      <c r="B551" s="8" t="s">
        <v>399</v>
      </c>
      <c r="C551" s="322" t="str">
        <f>ORÇAMENTO!D214</f>
        <v>ALVENARIA DE VEDAÇÃO COM ELEMENTO VAZADO DE CONCRETO (COBOGÓ) DE 7X50X50CM E ARGAMASSA DE ASSENTAMENTO COM PREPARO EM BETONEIRA. AF_05/2020</v>
      </c>
      <c r="D551" s="8" t="s">
        <v>23</v>
      </c>
      <c r="E551" s="13">
        <f>E556</f>
        <v>294.6</v>
      </c>
      <c r="F551" s="427"/>
      <c r="G551" s="428"/>
      <c r="H551" s="429"/>
    </row>
    <row r="552" spans="1:8" ht="12.75">
      <c r="A552" s="150" t="s">
        <v>156</v>
      </c>
      <c r="B552" s="8" t="s">
        <v>157</v>
      </c>
      <c r="C552" s="10" t="s">
        <v>159</v>
      </c>
      <c r="D552" s="14" t="s">
        <v>564</v>
      </c>
      <c r="E552" s="14" t="s">
        <v>161</v>
      </c>
      <c r="F552" s="16"/>
      <c r="G552" s="16"/>
      <c r="H552" s="155"/>
    </row>
    <row r="553" spans="1:8" ht="12.75">
      <c r="A553" s="150" t="s">
        <v>563</v>
      </c>
      <c r="B553" s="25">
        <v>40</v>
      </c>
      <c r="C553" s="27">
        <v>2</v>
      </c>
      <c r="D553" s="25">
        <v>2</v>
      </c>
      <c r="E553" s="25">
        <f>ROUND(B553*C553*D553,2)</f>
        <v>160</v>
      </c>
      <c r="F553" s="16"/>
      <c r="G553" s="16"/>
      <c r="H553" s="155"/>
    </row>
    <row r="554" spans="1:8" ht="26.4">
      <c r="A554" s="253" t="s">
        <v>565</v>
      </c>
      <c r="B554" s="25">
        <v>32</v>
      </c>
      <c r="C554" s="27">
        <v>2</v>
      </c>
      <c r="D554" s="25">
        <v>1</v>
      </c>
      <c r="E554" s="25">
        <f aca="true" t="shared" si="25" ref="E554:E555">ROUND(B554*C554*D554,2)</f>
        <v>64</v>
      </c>
      <c r="F554" s="16"/>
      <c r="G554" s="16"/>
      <c r="H554" s="155"/>
    </row>
    <row r="555" spans="1:8" ht="26.4">
      <c r="A555" s="253" t="s">
        <v>566</v>
      </c>
      <c r="B555" s="25">
        <v>35.3</v>
      </c>
      <c r="C555" s="27">
        <v>2</v>
      </c>
      <c r="D555" s="25">
        <v>1</v>
      </c>
      <c r="E555" s="25">
        <f t="shared" si="25"/>
        <v>70.6</v>
      </c>
      <c r="F555" s="16"/>
      <c r="G555" s="16"/>
      <c r="H555" s="155"/>
    </row>
    <row r="556" spans="1:8" ht="12.75">
      <c r="A556" s="253"/>
      <c r="B556" s="25"/>
      <c r="C556" s="461" t="s">
        <v>576</v>
      </c>
      <c r="D556" s="462"/>
      <c r="E556" s="25">
        <f>SUM(E553:E555)</f>
        <v>294.6</v>
      </c>
      <c r="F556" s="16"/>
      <c r="G556" s="16"/>
      <c r="H556" s="155"/>
    </row>
    <row r="557" spans="1:8" ht="12.75">
      <c r="A557" s="378" t="s">
        <v>20</v>
      </c>
      <c r="B557" s="380"/>
      <c r="C557" s="380"/>
      <c r="D557" s="380"/>
      <c r="E557" s="380"/>
      <c r="F557" s="380"/>
      <c r="G557" s="380"/>
      <c r="H557" s="154">
        <f>SUM(H331:H556)</f>
        <v>0</v>
      </c>
    </row>
    <row r="558" spans="1:8" ht="12.75">
      <c r="A558" s="150">
        <f>ORÇAMENTO!A216</f>
        <v>11</v>
      </c>
      <c r="B558" s="15"/>
      <c r="C558" s="439" t="str">
        <f>ORÇAMENTO!D216</f>
        <v xml:space="preserve">ARQUIBANCADA </v>
      </c>
      <c r="D558" s="440"/>
      <c r="E558" s="440"/>
      <c r="F558" s="440"/>
      <c r="G558" s="440"/>
      <c r="H558" s="441"/>
    </row>
    <row r="559" spans="1:8" ht="52.8">
      <c r="A559" s="150" t="str">
        <f>ORÇAMENTO!A217</f>
        <v>11.1</v>
      </c>
      <c r="B559" s="8" t="str">
        <f>ORÇAMENTO!C217</f>
        <v>92514</v>
      </c>
      <c r="C559" s="9" t="str">
        <f>ORÇAMENTO!D217</f>
        <v>MONTAGEM E DESMONTAGEM DE FÔRMA DE LAJE MACIÇA, PÉ-DIREITO SIMPLES, EM CHAPA DE MADEIRA COMPENSADA RESINADA, 4 UTILIZAÇÕES. AF_09/2020</v>
      </c>
      <c r="D559" s="8" t="str">
        <f>ORÇAMENTO!E217</f>
        <v>M2</v>
      </c>
      <c r="E559" s="238">
        <f>F564</f>
        <v>440.23</v>
      </c>
      <c r="F559" s="427"/>
      <c r="G559" s="428"/>
      <c r="H559" s="429"/>
    </row>
    <row r="560" spans="1:8" ht="12.75">
      <c r="A560" s="150" t="s">
        <v>156</v>
      </c>
      <c r="B560" s="8" t="s">
        <v>157</v>
      </c>
      <c r="C560" s="10" t="s">
        <v>158</v>
      </c>
      <c r="D560" s="14" t="s">
        <v>564</v>
      </c>
      <c r="E560" s="14" t="s">
        <v>186</v>
      </c>
      <c r="F560" s="14" t="s">
        <v>161</v>
      </c>
      <c r="G560" s="160"/>
      <c r="H560" s="245"/>
    </row>
    <row r="561" spans="1:8" ht="12.75">
      <c r="A561" s="150" t="s">
        <v>654</v>
      </c>
      <c r="B561" s="25">
        <v>2.86</v>
      </c>
      <c r="C561" s="27">
        <v>1.15</v>
      </c>
      <c r="D561" s="25">
        <v>112</v>
      </c>
      <c r="E561" s="25">
        <v>1</v>
      </c>
      <c r="F561" s="25">
        <f aca="true" t="shared" si="26" ref="F561:F563">ROUND(B561*C561*D561*E561,2)</f>
        <v>368.37</v>
      </c>
      <c r="G561" s="160"/>
      <c r="H561" s="245"/>
    </row>
    <row r="562" spans="1:8" ht="12.75">
      <c r="A562" s="150" t="s">
        <v>654</v>
      </c>
      <c r="B562" s="25">
        <v>2.86</v>
      </c>
      <c r="C562" s="10">
        <v>0.08</v>
      </c>
      <c r="D562" s="25">
        <v>112</v>
      </c>
      <c r="E562" s="25">
        <v>2</v>
      </c>
      <c r="F562" s="25">
        <f t="shared" si="26"/>
        <v>51.25</v>
      </c>
      <c r="G562" s="160"/>
      <c r="H562" s="245"/>
    </row>
    <row r="563" spans="1:8" ht="12.75">
      <c r="A563" s="150" t="s">
        <v>654</v>
      </c>
      <c r="B563" s="25">
        <v>1.15</v>
      </c>
      <c r="C563" s="10">
        <v>0.08</v>
      </c>
      <c r="D563" s="25">
        <v>112</v>
      </c>
      <c r="E563" s="25">
        <v>2</v>
      </c>
      <c r="F563" s="25">
        <f t="shared" si="26"/>
        <v>20.61</v>
      </c>
      <c r="G563" s="160"/>
      <c r="H563" s="245"/>
    </row>
    <row r="564" spans="1:8" ht="12.75">
      <c r="A564" s="150"/>
      <c r="B564" s="25"/>
      <c r="C564" s="461" t="s">
        <v>576</v>
      </c>
      <c r="D564" s="462"/>
      <c r="E564" s="25"/>
      <c r="F564" s="25">
        <f>SUM(F558:F563)</f>
        <v>440.23</v>
      </c>
      <c r="G564" s="160"/>
      <c r="H564" s="245"/>
    </row>
    <row r="565" spans="1:8" ht="12.75">
      <c r="A565" s="150"/>
      <c r="B565" s="25"/>
      <c r="C565" s="223"/>
      <c r="D565" s="25"/>
      <c r="E565" s="25"/>
      <c r="F565" s="25"/>
      <c r="G565" s="160"/>
      <c r="H565" s="245"/>
    </row>
    <row r="566" spans="1:8" ht="52.8">
      <c r="A566" s="150" t="str">
        <f>ORÇAMENTO!A218</f>
        <v>11.2</v>
      </c>
      <c r="B566" s="8" t="str">
        <f>ORÇAMENTO!C218</f>
        <v>92459</v>
      </c>
      <c r="C566" s="9" t="str">
        <f>ORÇAMENTO!D218</f>
        <v>MONTAGEM E DESMONTAGEM DE FÔRMA DE VIGA, ESCORAMENTO COM GARFO DE MADEIRA, PÉ-DIREITO SIMPLES, EM CHAPA DE MADEIRA RESINADA, 6 UTILIZAÇÕES. AF_09/2020</v>
      </c>
      <c r="D566" s="8" t="s">
        <v>23</v>
      </c>
      <c r="E566" s="282">
        <f>G570</f>
        <v>109.17999999999999</v>
      </c>
      <c r="F566" s="427"/>
      <c r="G566" s="428"/>
      <c r="H566" s="429"/>
    </row>
    <row r="567" spans="1:8" ht="12.75">
      <c r="A567" s="150" t="s">
        <v>156</v>
      </c>
      <c r="B567" s="8" t="s">
        <v>158</v>
      </c>
      <c r="C567" s="10" t="s">
        <v>159</v>
      </c>
      <c r="D567" s="8" t="s">
        <v>681</v>
      </c>
      <c r="E567" s="280" t="s">
        <v>564</v>
      </c>
      <c r="F567" s="24" t="s">
        <v>186</v>
      </c>
      <c r="G567" s="24" t="s">
        <v>161</v>
      </c>
      <c r="H567" s="279"/>
    </row>
    <row r="568" spans="1:8" ht="12.75">
      <c r="A568" s="254" t="s">
        <v>680</v>
      </c>
      <c r="B568" s="8">
        <v>0.15</v>
      </c>
      <c r="C568" s="27"/>
      <c r="D568" s="25">
        <v>4.42</v>
      </c>
      <c r="E568" s="31">
        <v>26</v>
      </c>
      <c r="F568" s="26">
        <v>1</v>
      </c>
      <c r="G568" s="26">
        <f>ROUND(B568*D568*E568*F568,2)</f>
        <v>17.24</v>
      </c>
      <c r="H568" s="279"/>
    </row>
    <row r="569" spans="1:8" ht="12.75">
      <c r="A569" s="150"/>
      <c r="B569" s="8"/>
      <c r="C569" s="27">
        <v>0.4</v>
      </c>
      <c r="D569" s="25">
        <v>4.42</v>
      </c>
      <c r="E569" s="31">
        <v>26</v>
      </c>
      <c r="F569" s="26">
        <v>2</v>
      </c>
      <c r="G569" s="26">
        <f>ROUND(C569*D569*E569*F569,2)</f>
        <v>91.94</v>
      </c>
      <c r="H569" s="279"/>
    </row>
    <row r="570" spans="1:8" ht="12.75">
      <c r="A570" s="150"/>
      <c r="B570" s="8"/>
      <c r="C570" s="9"/>
      <c r="D570" s="463" t="s">
        <v>164</v>
      </c>
      <c r="E570" s="464"/>
      <c r="F570" s="465"/>
      <c r="G570" s="24">
        <f>SUM(G548:G569)</f>
        <v>109.17999999999999</v>
      </c>
      <c r="H570" s="279"/>
    </row>
    <row r="571" spans="1:8" ht="12.75">
      <c r="A571" s="150"/>
      <c r="B571" s="8"/>
      <c r="C571" s="9"/>
      <c r="D571" s="8"/>
      <c r="E571" s="280"/>
      <c r="F571" s="277"/>
      <c r="G571" s="278"/>
      <c r="H571" s="279"/>
    </row>
    <row r="572" spans="1:8" ht="66">
      <c r="A572" s="150" t="str">
        <f>ORÇAMENTO!A219</f>
        <v>11.3</v>
      </c>
      <c r="B572" s="8" t="str">
        <f>ORÇAMENTO!C219</f>
        <v>92775</v>
      </c>
      <c r="C572" s="9" t="str">
        <f>ORÇAMENTO!D219</f>
        <v>ARMAÇÃO DE PILAR OU VIGA DE UMA ESTRUTURA CONVENCIONAL DE CONCRETO ARMADO EM UMA EDIFICAÇÃO TÉRREA OU SOBRADO UTILIZANDO AÇO CA-60 DE 5,0 MM - MONTAGEM. AF_12/2015</v>
      </c>
      <c r="D572" s="30" t="s">
        <v>51</v>
      </c>
      <c r="E572" s="161">
        <v>747.84</v>
      </c>
      <c r="F572" s="427" t="s">
        <v>682</v>
      </c>
      <c r="G572" s="428"/>
      <c r="H572" s="429"/>
    </row>
    <row r="573" spans="1:8" ht="51.6" customHeight="1">
      <c r="A573" s="150" t="str">
        <f>ORÇAMENTO!A220</f>
        <v>11.4</v>
      </c>
      <c r="B573" s="8" t="str">
        <f>ORÇAMENTO!C220</f>
        <v>92778</v>
      </c>
      <c r="C573" s="9" t="str">
        <f>ORÇAMENTO!D220</f>
        <v>ARMAÇÃO DE PILAR OU VIGA DE UMA ESTRUTURA CONVENCIONAL DE CONCRETO ARMADO EM UMA EDIFICAÇÃO TÉRREA OU SOBRADO UTILIZANDO AÇO CA-50 DE 10,0 MM - MONTAGEM. AF_12/2015</v>
      </c>
      <c r="D573" s="8" t="s">
        <v>51</v>
      </c>
      <c r="E573" s="161">
        <v>387.41</v>
      </c>
      <c r="F573" s="427" t="s">
        <v>683</v>
      </c>
      <c r="G573" s="428"/>
      <c r="H573" s="429"/>
    </row>
    <row r="574" spans="1:8" ht="50.4" customHeight="1">
      <c r="A574" s="150" t="str">
        <f>ORÇAMENTO!A221</f>
        <v>11.5</v>
      </c>
      <c r="B574" s="8" t="str">
        <f>ORÇAMENTO!C221</f>
        <v>92785</v>
      </c>
      <c r="C574" s="9" t="str">
        <f>ORÇAMENTO!D221</f>
        <v>ARMAÇÃO DE LAJE DE UMA ESTRUTURA CONVENCIONAL DE CONCRETO ARMADO EM UMA EDIFICAÇÃO TÉRREA OU SOBRADO UTILIZANDO AÇO CA-50 DE 6,3 MM - MONTAGEM. AF_12/2015</v>
      </c>
      <c r="D574" s="8" t="s">
        <v>51</v>
      </c>
      <c r="E574" s="161">
        <v>931.86</v>
      </c>
      <c r="F574" s="427" t="s">
        <v>684</v>
      </c>
      <c r="G574" s="428"/>
      <c r="H574" s="429"/>
    </row>
    <row r="575" spans="1:8" ht="53.4" customHeight="1">
      <c r="A575" s="150" t="str">
        <f>ORÇAMENTO!A222</f>
        <v>11.6</v>
      </c>
      <c r="B575" s="8">
        <f>ORÇAMENTO!C222</f>
        <v>103682</v>
      </c>
      <c r="C575" s="9" t="str">
        <f>ORÇAMENTO!D222</f>
        <v>CONCRETAGEM DE VIGAS E LAJES, FCK=25 MPA, PARA QUALQUER TIPO DE LAJE COM BALDES EM EDIFICAÇÃO TÉRREA - LANÇAMENTO, ADENSAMENTO E ACABAMENTO</v>
      </c>
      <c r="D575" s="10" t="s">
        <v>44</v>
      </c>
      <c r="E575" s="238">
        <f>F579</f>
        <v>36.37</v>
      </c>
      <c r="F575" s="427"/>
      <c r="G575" s="428"/>
      <c r="H575" s="429"/>
    </row>
    <row r="576" spans="1:8" ht="12.75">
      <c r="A576" s="150" t="s">
        <v>156</v>
      </c>
      <c r="B576" s="8" t="s">
        <v>157</v>
      </c>
      <c r="C576" s="10" t="s">
        <v>158</v>
      </c>
      <c r="D576" s="14" t="s">
        <v>564</v>
      </c>
      <c r="E576" s="14" t="s">
        <v>159</v>
      </c>
      <c r="F576" s="24" t="s">
        <v>161</v>
      </c>
      <c r="G576" s="160"/>
      <c r="H576" s="245"/>
    </row>
    <row r="577" spans="1:8" ht="12.75">
      <c r="A577" s="150" t="s">
        <v>654</v>
      </c>
      <c r="B577" s="25">
        <v>2.86</v>
      </c>
      <c r="C577" s="27">
        <v>1.15</v>
      </c>
      <c r="D577" s="25">
        <v>112</v>
      </c>
      <c r="E577" s="238">
        <v>0.08</v>
      </c>
      <c r="F577" s="239">
        <f>ROUND(B577*C577*D577*E577,2)</f>
        <v>29.47</v>
      </c>
      <c r="G577" s="160"/>
      <c r="H577" s="245"/>
    </row>
    <row r="578" spans="1:8" ht="12.75">
      <c r="A578" s="150" t="s">
        <v>680</v>
      </c>
      <c r="B578" s="25">
        <v>4.42</v>
      </c>
      <c r="C578" s="27">
        <v>0.15</v>
      </c>
      <c r="D578" s="25">
        <v>26</v>
      </c>
      <c r="E578" s="240">
        <v>0.4</v>
      </c>
      <c r="F578" s="239">
        <f aca="true" t="shared" si="27" ref="F578">ROUND(B578*C578*D578*E578,2)</f>
        <v>6.9</v>
      </c>
      <c r="G578" s="160"/>
      <c r="H578" s="245"/>
    </row>
    <row r="579" spans="1:8" ht="12.75">
      <c r="A579" s="150"/>
      <c r="B579" s="8"/>
      <c r="C579" s="461" t="s">
        <v>576</v>
      </c>
      <c r="D579" s="469"/>
      <c r="E579" s="462"/>
      <c r="F579" s="25">
        <f>SUM(F577:F578)</f>
        <v>36.37</v>
      </c>
      <c r="G579" s="160"/>
      <c r="H579" s="245"/>
    </row>
    <row r="580" spans="1:8" ht="12.75">
      <c r="A580" s="150" t="str">
        <f>ORÇAMENTO!A224</f>
        <v>12.0</v>
      </c>
      <c r="B580" s="15"/>
      <c r="C580" s="439" t="str">
        <f>ORÇAMENTO!D224</f>
        <v>PORTAS E ESQUADRIAS</v>
      </c>
      <c r="D580" s="440"/>
      <c r="E580" s="440"/>
      <c r="F580" s="440"/>
      <c r="G580" s="440"/>
      <c r="H580" s="441"/>
    </row>
    <row r="581" spans="1:8" ht="52.8">
      <c r="A581" s="150" t="str">
        <f>ORÇAMENTO!A225</f>
        <v>12.1</v>
      </c>
      <c r="B581" s="8" t="str">
        <f>ORÇAMENTO!C225</f>
        <v>91341</v>
      </c>
      <c r="C581" s="9" t="str">
        <f>ORÇAMENTO!D225</f>
        <v>PORTA EM ALUMÍNIO DE ABRIR TIPO VENEZIANA COM GUARNIÇÃO, FIXAÇÃO COM PARAFUSOS - FORNECIMENTO E INSTALAÇÃO. AF_12/2019</v>
      </c>
      <c r="D581" s="8" t="s">
        <v>23</v>
      </c>
      <c r="E581" s="13">
        <f>E587</f>
        <v>33.81</v>
      </c>
      <c r="F581" s="427" t="s">
        <v>543</v>
      </c>
      <c r="G581" s="428"/>
      <c r="H581" s="429"/>
    </row>
    <row r="582" spans="1:8" ht="12.75">
      <c r="A582" s="253"/>
      <c r="B582" s="25" t="s">
        <v>510</v>
      </c>
      <c r="C582" s="27" t="s">
        <v>159</v>
      </c>
      <c r="D582" s="25" t="s">
        <v>564</v>
      </c>
      <c r="E582" s="25"/>
      <c r="F582" s="427"/>
      <c r="G582" s="428"/>
      <c r="H582" s="429"/>
    </row>
    <row r="583" spans="1:8" ht="12.75">
      <c r="A583" s="253" t="s">
        <v>584</v>
      </c>
      <c r="B583" s="25">
        <v>0.7</v>
      </c>
      <c r="C583" s="27">
        <v>2.1</v>
      </c>
      <c r="D583" s="25">
        <v>1</v>
      </c>
      <c r="E583" s="25">
        <f>ROUND(B583*C583*D583,2)</f>
        <v>1.47</v>
      </c>
      <c r="F583" s="427"/>
      <c r="G583" s="428"/>
      <c r="H583" s="429"/>
    </row>
    <row r="584" spans="1:8" ht="12.75">
      <c r="A584" s="253" t="s">
        <v>578</v>
      </c>
      <c r="B584" s="25">
        <v>0.6</v>
      </c>
      <c r="C584" s="27">
        <v>2.1</v>
      </c>
      <c r="D584" s="25">
        <v>17</v>
      </c>
      <c r="E584" s="25">
        <f aca="true" t="shared" si="28" ref="E584:E586">ROUND(B584*C584*D584,2)</f>
        <v>21.42</v>
      </c>
      <c r="F584" s="427"/>
      <c r="G584" s="428"/>
      <c r="H584" s="429"/>
    </row>
    <row r="585" spans="1:8" ht="12.75">
      <c r="A585" s="253" t="s">
        <v>583</v>
      </c>
      <c r="B585" s="25">
        <v>0.8</v>
      </c>
      <c r="C585" s="27">
        <v>2.1</v>
      </c>
      <c r="D585" s="25">
        <v>2</v>
      </c>
      <c r="E585" s="25">
        <f t="shared" si="28"/>
        <v>3.36</v>
      </c>
      <c r="F585" s="427"/>
      <c r="G585" s="428"/>
      <c r="H585" s="429"/>
    </row>
    <row r="586" spans="1:8" ht="12.75">
      <c r="A586" s="253" t="s">
        <v>578</v>
      </c>
      <c r="B586" s="25">
        <v>0.9</v>
      </c>
      <c r="C586" s="27">
        <v>2.1</v>
      </c>
      <c r="D586" s="25">
        <v>4</v>
      </c>
      <c r="E586" s="25">
        <f t="shared" si="28"/>
        <v>7.56</v>
      </c>
      <c r="F586" s="427"/>
      <c r="G586" s="428"/>
      <c r="H586" s="429"/>
    </row>
    <row r="587" spans="1:8" ht="12.75">
      <c r="A587" s="253"/>
      <c r="B587" s="25"/>
      <c r="C587" s="461" t="s">
        <v>576</v>
      </c>
      <c r="D587" s="462"/>
      <c r="E587" s="25">
        <f>SUM(E583:E586)</f>
        <v>33.81</v>
      </c>
      <c r="F587" s="427"/>
      <c r="G587" s="428"/>
      <c r="H587" s="429"/>
    </row>
    <row r="588" spans="1:8" ht="12.75">
      <c r="A588" s="150"/>
      <c r="B588" s="8"/>
      <c r="C588" s="9"/>
      <c r="D588" s="8"/>
      <c r="E588" s="13"/>
      <c r="F588" s="427"/>
      <c r="G588" s="428"/>
      <c r="H588" s="429"/>
    </row>
    <row r="589" spans="1:8" ht="69.6" customHeight="1">
      <c r="A589" s="150" t="str">
        <f>ORÇAMENTO!A226</f>
        <v>12.2</v>
      </c>
      <c r="B589" s="21" t="str">
        <f>ORÇAMENTO!C226</f>
        <v>94559</v>
      </c>
      <c r="C589" s="22" t="str">
        <f>ORÇAMENTO!D226</f>
        <v>JANELA DE AÇO TIPO BASCULANTE PARA VIDROS, COM BATENTE, FERRAGENS E PINTURA ANTICORROSIVA. EXCLUSIVE VIDROS, ACABAMENTO, ALIZAR E CONTRAMARCO. FORNECIMENTO E INSTALAÇÃO. AF_12/2019</v>
      </c>
      <c r="D589" s="21" t="s">
        <v>85</v>
      </c>
      <c r="E589" s="13">
        <f>E596</f>
        <v>32.879999999999995</v>
      </c>
      <c r="F589" s="427"/>
      <c r="G589" s="428"/>
      <c r="H589" s="429"/>
    </row>
    <row r="590" spans="1:8" ht="12.75">
      <c r="A590" s="253"/>
      <c r="B590" s="25" t="s">
        <v>510</v>
      </c>
      <c r="C590" s="27" t="s">
        <v>159</v>
      </c>
      <c r="D590" s="25" t="s">
        <v>564</v>
      </c>
      <c r="E590" s="25"/>
      <c r="F590" s="427"/>
      <c r="G590" s="428"/>
      <c r="H590" s="429"/>
    </row>
    <row r="591" spans="1:8" ht="12.75">
      <c r="A591" s="253" t="s">
        <v>579</v>
      </c>
      <c r="B591" s="25">
        <v>4</v>
      </c>
      <c r="C591" s="27">
        <v>2.1</v>
      </c>
      <c r="D591" s="27">
        <v>2</v>
      </c>
      <c r="E591" s="25">
        <f aca="true" t="shared" si="29" ref="E591:E595">ROUND(B591*C591*D591,2)</f>
        <v>16.8</v>
      </c>
      <c r="F591" s="427"/>
      <c r="G591" s="428"/>
      <c r="H591" s="429"/>
    </row>
    <row r="592" spans="1:8" ht="12.75">
      <c r="A592" s="253" t="s">
        <v>579</v>
      </c>
      <c r="B592" s="25">
        <v>4.3</v>
      </c>
      <c r="C592" s="27">
        <v>1</v>
      </c>
      <c r="D592" s="25">
        <v>2</v>
      </c>
      <c r="E592" s="25">
        <f t="shared" si="29"/>
        <v>8.6</v>
      </c>
      <c r="F592" s="427"/>
      <c r="G592" s="428"/>
      <c r="H592" s="429"/>
    </row>
    <row r="593" spans="1:8" ht="12.75">
      <c r="A593" s="253" t="s">
        <v>579</v>
      </c>
      <c r="B593" s="25">
        <v>3.3</v>
      </c>
      <c r="C593" s="27">
        <v>0.65</v>
      </c>
      <c r="D593" s="25">
        <v>2</v>
      </c>
      <c r="E593" s="25">
        <f t="shared" si="29"/>
        <v>4.29</v>
      </c>
      <c r="F593" s="427"/>
      <c r="G593" s="428"/>
      <c r="H593" s="429"/>
    </row>
    <row r="594" spans="1:8" ht="12.75">
      <c r="A594" s="253" t="s">
        <v>579</v>
      </c>
      <c r="B594" s="25">
        <v>1.95</v>
      </c>
      <c r="C594" s="27">
        <v>0.65</v>
      </c>
      <c r="D594" s="25">
        <v>2</v>
      </c>
      <c r="E594" s="25">
        <f t="shared" si="29"/>
        <v>2.54</v>
      </c>
      <c r="F594" s="427"/>
      <c r="G594" s="428"/>
      <c r="H594" s="429"/>
    </row>
    <row r="595" spans="1:8" ht="12.75">
      <c r="A595" s="253" t="s">
        <v>579</v>
      </c>
      <c r="B595" s="25">
        <v>1</v>
      </c>
      <c r="C595" s="27">
        <v>0.65</v>
      </c>
      <c r="D595" s="25">
        <v>1</v>
      </c>
      <c r="E595" s="25">
        <f t="shared" si="29"/>
        <v>0.65</v>
      </c>
      <c r="F595" s="427"/>
      <c r="G595" s="428"/>
      <c r="H595" s="429"/>
    </row>
    <row r="596" spans="1:8" ht="12.75">
      <c r="A596" s="253"/>
      <c r="B596" s="25"/>
      <c r="C596" s="461" t="s">
        <v>576</v>
      </c>
      <c r="D596" s="462"/>
      <c r="E596" s="25">
        <f>SUM(E591:E595)</f>
        <v>32.879999999999995</v>
      </c>
      <c r="F596" s="427"/>
      <c r="G596" s="428"/>
      <c r="H596" s="429"/>
    </row>
    <row r="597" spans="1:8" ht="26.4">
      <c r="A597" s="150" t="str">
        <f>ORÇAMENTO!A227</f>
        <v>12.3</v>
      </c>
      <c r="B597" s="8" t="str">
        <f>ORÇAMENTO!C227</f>
        <v>100701</v>
      </c>
      <c r="C597" s="9" t="str">
        <f>ORÇAMENTO!D227</f>
        <v>PORTA DE FERRO, DE ABRIR, TIPO GRADE COM CHAPA, COM GUARNIÇÕES. AF_12/2019</v>
      </c>
      <c r="D597" s="21" t="s">
        <v>85</v>
      </c>
      <c r="E597" s="32">
        <f>E600</f>
        <v>7.5</v>
      </c>
      <c r="F597" s="427"/>
      <c r="G597" s="428"/>
      <c r="H597" s="429"/>
    </row>
    <row r="598" spans="1:8" ht="12.75">
      <c r="A598" s="228"/>
      <c r="B598" s="25" t="s">
        <v>510</v>
      </c>
      <c r="C598" s="27" t="s">
        <v>159</v>
      </c>
      <c r="D598" s="25" t="s">
        <v>564</v>
      </c>
      <c r="F598" s="427"/>
      <c r="G598" s="428"/>
      <c r="H598" s="429"/>
    </row>
    <row r="599" spans="1:8" ht="12.75">
      <c r="A599" s="253" t="s">
        <v>580</v>
      </c>
      <c r="B599" s="25">
        <v>3</v>
      </c>
      <c r="C599" s="27">
        <v>2.5</v>
      </c>
      <c r="D599" s="25">
        <v>1</v>
      </c>
      <c r="E599" s="25">
        <f aca="true" t="shared" si="30" ref="E599">ROUND(B599*C599*D599,2)</f>
        <v>7.5</v>
      </c>
      <c r="F599" s="427"/>
      <c r="G599" s="428"/>
      <c r="H599" s="429"/>
    </row>
    <row r="600" spans="1:8" ht="12.75">
      <c r="A600" s="253"/>
      <c r="B600" s="25"/>
      <c r="C600" s="461" t="s">
        <v>576</v>
      </c>
      <c r="D600" s="462"/>
      <c r="E600" s="25">
        <f>SUM(E598:E599)</f>
        <v>7.5</v>
      </c>
      <c r="F600" s="427"/>
      <c r="G600" s="428"/>
      <c r="H600" s="429"/>
    </row>
    <row r="601" spans="1:8" ht="12.75">
      <c r="A601" s="152" t="str">
        <f>ORÇAMENTO!A229</f>
        <v>13.0</v>
      </c>
      <c r="B601" s="146"/>
      <c r="C601" s="375" t="str">
        <f>ORÇAMENTO!D229</f>
        <v>PINTURA</v>
      </c>
      <c r="D601" s="376"/>
      <c r="E601" s="376"/>
      <c r="F601" s="376"/>
      <c r="G601" s="376"/>
      <c r="H601" s="377"/>
    </row>
    <row r="602" spans="1:8" ht="26.4">
      <c r="A602" s="150" t="str">
        <f>ORÇAMENTO!A230</f>
        <v>13.1</v>
      </c>
      <c r="B602" s="8" t="str">
        <f>ORÇAMENTO!C230</f>
        <v>88485</v>
      </c>
      <c r="C602" s="9" t="str">
        <f>ORÇAMENTO!D230</f>
        <v>APLICAÇÃO DE FUNDO SELADOR ACRÍLICO EM PAREDES, UMA DEMÃO. AF_06/2014</v>
      </c>
      <c r="D602" s="8" t="s">
        <v>23</v>
      </c>
      <c r="E602" s="13">
        <v>2308.55</v>
      </c>
      <c r="F602" s="427"/>
      <c r="G602" s="428"/>
      <c r="H602" s="429"/>
    </row>
    <row r="603" spans="1:8" ht="12.75">
      <c r="A603" s="150" t="s">
        <v>156</v>
      </c>
      <c r="B603" s="8" t="s">
        <v>157</v>
      </c>
      <c r="C603" s="10" t="s">
        <v>159</v>
      </c>
      <c r="D603" s="14" t="s">
        <v>564</v>
      </c>
      <c r="E603" s="14" t="s">
        <v>186</v>
      </c>
      <c r="F603" s="14" t="s">
        <v>161</v>
      </c>
      <c r="G603" s="160"/>
      <c r="H603" s="245"/>
    </row>
    <row r="604" spans="1:8" ht="12.75">
      <c r="A604" s="150" t="s">
        <v>563</v>
      </c>
      <c r="B604" s="25">
        <v>40</v>
      </c>
      <c r="C604" s="27">
        <v>6</v>
      </c>
      <c r="D604" s="25">
        <v>2</v>
      </c>
      <c r="E604" s="25">
        <v>2</v>
      </c>
      <c r="F604" s="25">
        <f>ROUND(B604*C604*D604*E604,2)</f>
        <v>960</v>
      </c>
      <c r="G604" s="160"/>
      <c r="H604" s="245"/>
    </row>
    <row r="605" spans="1:8" ht="26.4">
      <c r="A605" s="254" t="s">
        <v>565</v>
      </c>
      <c r="B605" s="25">
        <v>32</v>
      </c>
      <c r="C605" s="27">
        <v>2</v>
      </c>
      <c r="D605" s="25">
        <v>1</v>
      </c>
      <c r="E605" s="25">
        <v>2</v>
      </c>
      <c r="F605" s="25">
        <f>ROUND(B605*C605*D605*E605,2)</f>
        <v>128</v>
      </c>
      <c r="G605" s="160"/>
      <c r="H605" s="245"/>
    </row>
    <row r="606" spans="1:8" ht="26.4">
      <c r="A606" s="254" t="s">
        <v>566</v>
      </c>
      <c r="B606" s="25">
        <v>35.3</v>
      </c>
      <c r="C606" s="27">
        <v>2</v>
      </c>
      <c r="D606" s="25">
        <v>1</v>
      </c>
      <c r="E606" s="25">
        <v>2</v>
      </c>
      <c r="F606" s="25">
        <f>ROUND(B606*C606*D606*E606,2)</f>
        <v>141.2</v>
      </c>
      <c r="G606" s="160"/>
      <c r="H606" s="245"/>
    </row>
    <row r="607" spans="1:8" ht="12.75">
      <c r="A607" s="150" t="s">
        <v>411</v>
      </c>
      <c r="B607" s="25">
        <v>3</v>
      </c>
      <c r="C607" s="27">
        <v>3</v>
      </c>
      <c r="D607" s="25">
        <v>2</v>
      </c>
      <c r="E607" s="25">
        <v>1</v>
      </c>
      <c r="F607" s="25">
        <f aca="true" t="shared" si="31" ref="F607:F629">ROUND(B607*C607*D607*E607,2)</f>
        <v>18</v>
      </c>
      <c r="G607" s="160"/>
      <c r="H607" s="245"/>
    </row>
    <row r="608" spans="1:8" ht="12.75">
      <c r="A608" s="150" t="s">
        <v>411</v>
      </c>
      <c r="B608" s="25">
        <v>4.3</v>
      </c>
      <c r="C608" s="27">
        <v>3</v>
      </c>
      <c r="D608" s="25">
        <v>2</v>
      </c>
      <c r="E608" s="25">
        <v>1</v>
      </c>
      <c r="F608" s="25">
        <f t="shared" si="31"/>
        <v>25.8</v>
      </c>
      <c r="G608" s="160"/>
      <c r="H608" s="245"/>
    </row>
    <row r="609" spans="1:8" ht="12.75">
      <c r="A609" s="150" t="s">
        <v>410</v>
      </c>
      <c r="B609" s="25">
        <v>3.55</v>
      </c>
      <c r="C609" s="27">
        <v>3</v>
      </c>
      <c r="D609" s="25">
        <v>2</v>
      </c>
      <c r="E609" s="25">
        <v>2</v>
      </c>
      <c r="F609" s="25">
        <f t="shared" si="31"/>
        <v>42.6</v>
      </c>
      <c r="G609" s="160"/>
      <c r="H609" s="245"/>
    </row>
    <row r="610" spans="1:8" ht="12.75">
      <c r="A610" s="150" t="s">
        <v>410</v>
      </c>
      <c r="B610" s="25">
        <v>3</v>
      </c>
      <c r="C610" s="27">
        <v>3</v>
      </c>
      <c r="D610" s="25">
        <v>1</v>
      </c>
      <c r="E610" s="25">
        <v>2</v>
      </c>
      <c r="F610" s="25">
        <f t="shared" si="31"/>
        <v>18</v>
      </c>
      <c r="G610" s="160"/>
      <c r="H610" s="245"/>
    </row>
    <row r="611" spans="1:8" ht="12.75">
      <c r="A611" s="150" t="s">
        <v>567</v>
      </c>
      <c r="B611" s="25">
        <v>3</v>
      </c>
      <c r="C611" s="27">
        <v>3</v>
      </c>
      <c r="D611" s="25">
        <v>2</v>
      </c>
      <c r="E611" s="25">
        <v>1</v>
      </c>
      <c r="F611" s="25">
        <f t="shared" si="31"/>
        <v>18</v>
      </c>
      <c r="G611" s="160"/>
      <c r="H611" s="245"/>
    </row>
    <row r="612" spans="1:8" ht="12.75">
      <c r="A612" s="150" t="s">
        <v>567</v>
      </c>
      <c r="B612" s="25">
        <v>4.3</v>
      </c>
      <c r="C612" s="27">
        <v>3</v>
      </c>
      <c r="D612" s="25">
        <v>2</v>
      </c>
      <c r="E612" s="25">
        <v>1</v>
      </c>
      <c r="F612" s="25">
        <f t="shared" si="31"/>
        <v>25.8</v>
      </c>
      <c r="G612" s="160"/>
      <c r="H612" s="245"/>
    </row>
    <row r="613" spans="1:8" ht="12.75">
      <c r="A613" s="150" t="s">
        <v>408</v>
      </c>
      <c r="B613" s="25">
        <v>3.3</v>
      </c>
      <c r="C613" s="27">
        <v>3</v>
      </c>
      <c r="D613" s="25">
        <v>2</v>
      </c>
      <c r="E613" s="25">
        <v>2</v>
      </c>
      <c r="F613" s="25">
        <f t="shared" si="31"/>
        <v>39.6</v>
      </c>
      <c r="G613" s="160"/>
      <c r="H613" s="245"/>
    </row>
    <row r="614" spans="1:8" ht="12.75">
      <c r="A614" s="150" t="s">
        <v>408</v>
      </c>
      <c r="B614" s="25">
        <v>3</v>
      </c>
      <c r="C614" s="27">
        <v>3</v>
      </c>
      <c r="D614" s="25">
        <v>1</v>
      </c>
      <c r="E614" s="25">
        <v>2</v>
      </c>
      <c r="F614" s="25">
        <f t="shared" si="31"/>
        <v>18</v>
      </c>
      <c r="G614" s="160"/>
      <c r="H614" s="245"/>
    </row>
    <row r="615" spans="1:8" ht="26.4">
      <c r="A615" s="254" t="s">
        <v>568</v>
      </c>
      <c r="B615" s="25">
        <v>5.3</v>
      </c>
      <c r="C615" s="27">
        <v>3</v>
      </c>
      <c r="D615" s="25">
        <v>2</v>
      </c>
      <c r="E615" s="25">
        <v>2</v>
      </c>
      <c r="F615" s="25">
        <f t="shared" si="31"/>
        <v>63.6</v>
      </c>
      <c r="G615" s="160"/>
      <c r="H615" s="245"/>
    </row>
    <row r="616" spans="1:8" ht="12.75">
      <c r="A616" s="254" t="s">
        <v>572</v>
      </c>
      <c r="B616" s="25">
        <v>6</v>
      </c>
      <c r="C616" s="27">
        <v>3</v>
      </c>
      <c r="D616" s="25">
        <v>1</v>
      </c>
      <c r="E616" s="25">
        <v>1</v>
      </c>
      <c r="F616" s="25">
        <f t="shared" si="31"/>
        <v>18</v>
      </c>
      <c r="G616" s="160"/>
      <c r="H616" s="245"/>
    </row>
    <row r="617" spans="1:8" ht="12.75">
      <c r="A617" s="254" t="s">
        <v>572</v>
      </c>
      <c r="B617" s="25">
        <v>4.33</v>
      </c>
      <c r="C617" s="27">
        <v>3</v>
      </c>
      <c r="D617" s="25">
        <v>1</v>
      </c>
      <c r="E617" s="25">
        <v>1</v>
      </c>
      <c r="F617" s="25">
        <f t="shared" si="31"/>
        <v>12.99</v>
      </c>
      <c r="G617" s="160"/>
      <c r="H617" s="245"/>
    </row>
    <row r="618" spans="1:8" ht="12.75">
      <c r="A618" s="254" t="s">
        <v>572</v>
      </c>
      <c r="B618" s="25">
        <v>2.8</v>
      </c>
      <c r="C618" s="27">
        <v>3</v>
      </c>
      <c r="D618" s="25">
        <v>1</v>
      </c>
      <c r="E618" s="25">
        <v>1</v>
      </c>
      <c r="F618" s="25">
        <f t="shared" si="31"/>
        <v>8.4</v>
      </c>
      <c r="G618" s="160"/>
      <c r="H618" s="245"/>
    </row>
    <row r="619" spans="1:8" ht="12.75">
      <c r="A619" s="254" t="s">
        <v>572</v>
      </c>
      <c r="B619" s="25">
        <v>3.07</v>
      </c>
      <c r="C619" s="27">
        <v>3</v>
      </c>
      <c r="D619" s="25">
        <v>1</v>
      </c>
      <c r="E619" s="25">
        <v>1</v>
      </c>
      <c r="F619" s="25">
        <f t="shared" si="31"/>
        <v>9.21</v>
      </c>
      <c r="G619" s="160"/>
      <c r="H619" s="245"/>
    </row>
    <row r="620" spans="1:8" ht="12.75">
      <c r="A620" s="150" t="s">
        <v>569</v>
      </c>
      <c r="B620" s="25">
        <v>4.05</v>
      </c>
      <c r="C620" s="27">
        <v>3</v>
      </c>
      <c r="D620" s="25">
        <v>2</v>
      </c>
      <c r="E620" s="25">
        <v>2</v>
      </c>
      <c r="F620" s="25">
        <f t="shared" si="31"/>
        <v>48.6</v>
      </c>
      <c r="G620" s="160"/>
      <c r="H620" s="245"/>
    </row>
    <row r="621" spans="1:8" ht="12.75">
      <c r="A621" s="150" t="s">
        <v>570</v>
      </c>
      <c r="B621" s="25">
        <v>1.3</v>
      </c>
      <c r="C621" s="27">
        <v>3</v>
      </c>
      <c r="D621" s="25">
        <v>2</v>
      </c>
      <c r="E621" s="25">
        <v>1</v>
      </c>
      <c r="F621" s="25">
        <f t="shared" si="31"/>
        <v>7.8</v>
      </c>
      <c r="G621" s="160"/>
      <c r="H621" s="245"/>
    </row>
    <row r="622" spans="1:8" ht="12.75">
      <c r="A622" s="254" t="s">
        <v>571</v>
      </c>
      <c r="B622" s="25">
        <v>6</v>
      </c>
      <c r="C622" s="27">
        <v>3</v>
      </c>
      <c r="D622" s="25">
        <v>1</v>
      </c>
      <c r="E622" s="25">
        <v>1</v>
      </c>
      <c r="F622" s="25">
        <f t="shared" si="31"/>
        <v>18</v>
      </c>
      <c r="G622" s="160"/>
      <c r="H622" s="245"/>
    </row>
    <row r="623" spans="1:8" ht="12.75">
      <c r="A623" s="254" t="s">
        <v>571</v>
      </c>
      <c r="B623" s="25">
        <v>4.33</v>
      </c>
      <c r="C623" s="27">
        <v>3</v>
      </c>
      <c r="D623" s="25">
        <v>1</v>
      </c>
      <c r="E623" s="25">
        <v>1</v>
      </c>
      <c r="F623" s="25">
        <f t="shared" si="31"/>
        <v>12.99</v>
      </c>
      <c r="G623" s="160"/>
      <c r="H623" s="245"/>
    </row>
    <row r="624" spans="1:8" ht="12.75">
      <c r="A624" s="254" t="s">
        <v>571</v>
      </c>
      <c r="B624" s="25">
        <v>2.8</v>
      </c>
      <c r="C624" s="27">
        <v>3</v>
      </c>
      <c r="D624" s="25">
        <v>1</v>
      </c>
      <c r="E624" s="25">
        <v>1</v>
      </c>
      <c r="F624" s="25">
        <f t="shared" si="31"/>
        <v>8.4</v>
      </c>
      <c r="G624" s="160"/>
      <c r="H624" s="245"/>
    </row>
    <row r="625" spans="1:8" ht="12.75">
      <c r="A625" s="254" t="s">
        <v>571</v>
      </c>
      <c r="B625" s="25">
        <v>3.07</v>
      </c>
      <c r="C625" s="27">
        <v>3</v>
      </c>
      <c r="D625" s="25">
        <v>1</v>
      </c>
      <c r="E625" s="25">
        <v>1</v>
      </c>
      <c r="F625" s="25">
        <f t="shared" si="31"/>
        <v>9.21</v>
      </c>
      <c r="G625" s="160"/>
      <c r="H625" s="245"/>
    </row>
    <row r="626" spans="1:8" ht="26.4">
      <c r="A626" s="254" t="s">
        <v>573</v>
      </c>
      <c r="B626" s="25">
        <v>4.1</v>
      </c>
      <c r="C626" s="27">
        <v>3</v>
      </c>
      <c r="D626" s="25">
        <v>2</v>
      </c>
      <c r="E626" s="25">
        <v>2</v>
      </c>
      <c r="F626" s="25">
        <f t="shared" si="31"/>
        <v>49.2</v>
      </c>
      <c r="G626" s="160"/>
      <c r="H626" s="245"/>
    </row>
    <row r="627" spans="1:8" ht="26.4">
      <c r="A627" s="254" t="s">
        <v>573</v>
      </c>
      <c r="B627" s="25">
        <v>4.55</v>
      </c>
      <c r="C627" s="27">
        <v>1.5</v>
      </c>
      <c r="D627" s="25">
        <v>2</v>
      </c>
      <c r="E627" s="25">
        <v>2</v>
      </c>
      <c r="F627" s="25">
        <f t="shared" si="31"/>
        <v>27.3</v>
      </c>
      <c r="G627" s="160"/>
      <c r="H627" s="245"/>
    </row>
    <row r="628" spans="1:8" ht="12.75">
      <c r="A628" s="254" t="s">
        <v>574</v>
      </c>
      <c r="B628" s="25">
        <v>7</v>
      </c>
      <c r="C628" s="27">
        <v>3.6</v>
      </c>
      <c r="D628" s="25">
        <v>1</v>
      </c>
      <c r="E628" s="25">
        <v>2</v>
      </c>
      <c r="F628" s="25">
        <f t="shared" si="31"/>
        <v>50.4</v>
      </c>
      <c r="G628" s="160"/>
      <c r="H628" s="245"/>
    </row>
    <row r="629" spans="1:8" ht="12.75">
      <c r="A629" s="254" t="s">
        <v>574</v>
      </c>
      <c r="B629" s="25">
        <v>20.5</v>
      </c>
      <c r="C629" s="27">
        <v>1.5</v>
      </c>
      <c r="D629" s="25">
        <v>1</v>
      </c>
      <c r="E629" s="25">
        <v>1</v>
      </c>
      <c r="F629" s="25">
        <f t="shared" si="31"/>
        <v>30.75</v>
      </c>
      <c r="G629" s="160"/>
      <c r="H629" s="245"/>
    </row>
    <row r="630" spans="1:8" ht="12.75">
      <c r="A630" s="150"/>
      <c r="B630" s="19"/>
      <c r="C630" s="461" t="s">
        <v>576</v>
      </c>
      <c r="D630" s="462"/>
      <c r="E630" s="25"/>
      <c r="F630" s="25">
        <f>SUM(F604:F629)</f>
        <v>1809.85</v>
      </c>
      <c r="G630" s="160"/>
      <c r="H630" s="245"/>
    </row>
    <row r="631" spans="1:8" ht="12.75">
      <c r="A631" s="254"/>
      <c r="B631" s="25"/>
      <c r="C631" s="27" t="s">
        <v>577</v>
      </c>
      <c r="D631" s="25"/>
      <c r="E631" s="25"/>
      <c r="F631" s="16"/>
      <c r="G631" s="160"/>
      <c r="H631" s="245"/>
    </row>
    <row r="632" spans="1:8" ht="12.75">
      <c r="A632" s="254" t="s">
        <v>584</v>
      </c>
      <c r="B632" s="25">
        <v>0.7</v>
      </c>
      <c r="C632" s="27">
        <v>2.1</v>
      </c>
      <c r="D632" s="25">
        <v>1</v>
      </c>
      <c r="E632" s="25">
        <v>2</v>
      </c>
      <c r="F632" s="25">
        <f aca="true" t="shared" si="32" ref="F632:F640">ROUND(B632*C632*D632*E632,2)</f>
        <v>2.94</v>
      </c>
      <c r="G632" s="160"/>
      <c r="H632" s="245"/>
    </row>
    <row r="633" spans="1:8" ht="12.75">
      <c r="A633" s="254" t="s">
        <v>583</v>
      </c>
      <c r="B633" s="25">
        <v>0.8</v>
      </c>
      <c r="C633" s="27">
        <v>2.1</v>
      </c>
      <c r="D633" s="25">
        <v>2</v>
      </c>
      <c r="E633" s="25">
        <v>2</v>
      </c>
      <c r="F633" s="25">
        <f t="shared" si="32"/>
        <v>6.72</v>
      </c>
      <c r="G633" s="160"/>
      <c r="H633" s="245"/>
    </row>
    <row r="634" spans="1:8" ht="12.75">
      <c r="A634" s="254" t="s">
        <v>578</v>
      </c>
      <c r="B634" s="25">
        <v>0.9</v>
      </c>
      <c r="C634" s="27">
        <v>2.1</v>
      </c>
      <c r="D634" s="25">
        <v>4</v>
      </c>
      <c r="E634" s="25">
        <v>1</v>
      </c>
      <c r="F634" s="25">
        <f t="shared" si="32"/>
        <v>7.56</v>
      </c>
      <c r="G634" s="160"/>
      <c r="H634" s="245"/>
    </row>
    <row r="635" spans="1:8" ht="12.75">
      <c r="A635" s="254" t="s">
        <v>579</v>
      </c>
      <c r="B635" s="25">
        <v>4</v>
      </c>
      <c r="C635" s="27">
        <v>2.1</v>
      </c>
      <c r="D635" s="27">
        <v>2</v>
      </c>
      <c r="E635" s="25">
        <v>2</v>
      </c>
      <c r="F635" s="25">
        <f t="shared" si="32"/>
        <v>33.6</v>
      </c>
      <c r="G635" s="160"/>
      <c r="H635" s="245"/>
    </row>
    <row r="636" spans="1:8" ht="12.75">
      <c r="A636" s="254" t="s">
        <v>580</v>
      </c>
      <c r="B636" s="25">
        <v>3</v>
      </c>
      <c r="C636" s="27">
        <v>2.5</v>
      </c>
      <c r="D636" s="25">
        <v>1</v>
      </c>
      <c r="E636" s="25">
        <v>2</v>
      </c>
      <c r="F636" s="25">
        <f t="shared" si="32"/>
        <v>15</v>
      </c>
      <c r="G636" s="160"/>
      <c r="H636" s="245"/>
    </row>
    <row r="637" spans="1:8" ht="12.75">
      <c r="A637" s="254" t="s">
        <v>579</v>
      </c>
      <c r="B637" s="25">
        <v>4.3</v>
      </c>
      <c r="C637" s="27">
        <v>1</v>
      </c>
      <c r="D637" s="25">
        <v>2</v>
      </c>
      <c r="E637" s="25">
        <v>2</v>
      </c>
      <c r="F637" s="25">
        <f t="shared" si="32"/>
        <v>17.2</v>
      </c>
      <c r="G637" s="160"/>
      <c r="H637" s="245"/>
    </row>
    <row r="638" spans="1:8" ht="12.75">
      <c r="A638" s="254" t="s">
        <v>579</v>
      </c>
      <c r="B638" s="25">
        <v>3.3</v>
      </c>
      <c r="C638" s="27">
        <v>0.65</v>
      </c>
      <c r="D638" s="25">
        <v>2</v>
      </c>
      <c r="E638" s="25">
        <v>1</v>
      </c>
      <c r="F638" s="25">
        <f t="shared" si="32"/>
        <v>4.29</v>
      </c>
      <c r="G638" s="160"/>
      <c r="H638" s="245"/>
    </row>
    <row r="639" spans="1:8" ht="12.75">
      <c r="A639" s="254" t="s">
        <v>579</v>
      </c>
      <c r="B639" s="25">
        <v>1.95</v>
      </c>
      <c r="C639" s="27">
        <v>0.65</v>
      </c>
      <c r="D639" s="25">
        <v>2</v>
      </c>
      <c r="E639" s="25">
        <v>1</v>
      </c>
      <c r="F639" s="25">
        <f t="shared" si="32"/>
        <v>2.54</v>
      </c>
      <c r="G639" s="160"/>
      <c r="H639" s="245"/>
    </row>
    <row r="640" spans="1:8" ht="12.75">
      <c r="A640" s="254" t="s">
        <v>579</v>
      </c>
      <c r="B640" s="25">
        <v>1</v>
      </c>
      <c r="C640" s="27">
        <v>0.65</v>
      </c>
      <c r="D640" s="25">
        <v>1</v>
      </c>
      <c r="E640" s="25">
        <v>1</v>
      </c>
      <c r="F640" s="25">
        <f t="shared" si="32"/>
        <v>0.65</v>
      </c>
      <c r="G640" s="160"/>
      <c r="H640" s="245"/>
    </row>
    <row r="641" spans="1:8" ht="12.75">
      <c r="A641" s="253"/>
      <c r="B641" s="25"/>
      <c r="C641" s="461" t="s">
        <v>576</v>
      </c>
      <c r="D641" s="462"/>
      <c r="E641" s="25"/>
      <c r="F641" s="25">
        <f>SUM(F631:F640)</f>
        <v>90.50000000000001</v>
      </c>
      <c r="G641" s="160"/>
      <c r="H641" s="245"/>
    </row>
    <row r="642" spans="1:8" ht="12.75">
      <c r="A642" s="150"/>
      <c r="B642" s="19"/>
      <c r="C642" s="129" t="s">
        <v>655</v>
      </c>
      <c r="D642" s="130"/>
      <c r="E642" s="13"/>
      <c r="F642" s="16"/>
      <c r="G642" s="160"/>
      <c r="H642" s="245"/>
    </row>
    <row r="643" spans="1:8" ht="12.75">
      <c r="A643" s="150" t="s">
        <v>563</v>
      </c>
      <c r="B643" s="25">
        <v>40</v>
      </c>
      <c r="C643" s="27">
        <v>2</v>
      </c>
      <c r="D643" s="25">
        <v>2</v>
      </c>
      <c r="E643" s="25">
        <v>2</v>
      </c>
      <c r="F643" s="25">
        <f aca="true" t="shared" si="33" ref="F643:F645">ROUND(B643*C643*D643*E643,2)</f>
        <v>320</v>
      </c>
      <c r="G643" s="160"/>
      <c r="H643" s="245"/>
    </row>
    <row r="644" spans="1:8" ht="26.4">
      <c r="A644" s="254" t="s">
        <v>565</v>
      </c>
      <c r="B644" s="25">
        <v>32</v>
      </c>
      <c r="C644" s="27">
        <v>2</v>
      </c>
      <c r="D644" s="25">
        <v>1</v>
      </c>
      <c r="E644" s="25">
        <v>2</v>
      </c>
      <c r="F644" s="25">
        <f t="shared" si="33"/>
        <v>128</v>
      </c>
      <c r="G644" s="160"/>
      <c r="H644" s="245"/>
    </row>
    <row r="645" spans="1:8" ht="26.4">
      <c r="A645" s="254" t="s">
        <v>566</v>
      </c>
      <c r="B645" s="25">
        <v>35.3</v>
      </c>
      <c r="C645" s="27">
        <v>2</v>
      </c>
      <c r="D645" s="25">
        <v>1</v>
      </c>
      <c r="E645" s="25">
        <v>2</v>
      </c>
      <c r="F645" s="25">
        <f t="shared" si="33"/>
        <v>141.2</v>
      </c>
      <c r="G645" s="160"/>
      <c r="H645" s="245"/>
    </row>
    <row r="646" spans="1:8" ht="12.75">
      <c r="A646" s="150"/>
      <c r="B646" s="8"/>
      <c r="C646" s="461" t="s">
        <v>576</v>
      </c>
      <c r="D646" s="462"/>
      <c r="E646" s="25"/>
      <c r="F646" s="25">
        <f>SUM(F643:F645)</f>
        <v>589.2</v>
      </c>
      <c r="G646" s="160"/>
      <c r="H646" s="245"/>
    </row>
    <row r="647" spans="1:8" ht="12.75">
      <c r="A647" s="150"/>
      <c r="B647" s="8"/>
      <c r="C647" s="129" t="s">
        <v>585</v>
      </c>
      <c r="D647" s="130">
        <f>F630-F641+F646</f>
        <v>2308.55</v>
      </c>
      <c r="E647" s="13"/>
      <c r="F647" s="159"/>
      <c r="G647" s="160"/>
      <c r="H647" s="245"/>
    </row>
    <row r="648" spans="1:8" ht="26.4">
      <c r="A648" s="150" t="str">
        <f>ORÇAMENTO!A231</f>
        <v>13.2</v>
      </c>
      <c r="B648" s="8" t="str">
        <f>ORÇAMENTO!C231</f>
        <v>88497</v>
      </c>
      <c r="C648" s="9" t="str">
        <f>ORÇAMENTO!D231</f>
        <v>APLICAÇÃO E LIXAMENTO DE MASSA LÁTEX EM PAREDES, DUAS DEMÃOS. AF_06/2014</v>
      </c>
      <c r="D648" s="8" t="s">
        <v>23</v>
      </c>
      <c r="E648" s="13">
        <v>2308.55</v>
      </c>
      <c r="F648" s="427"/>
      <c r="G648" s="428"/>
      <c r="H648" s="429"/>
    </row>
    <row r="649" spans="1:8" ht="12.75">
      <c r="A649" s="150" t="s">
        <v>156</v>
      </c>
      <c r="B649" s="8" t="s">
        <v>157</v>
      </c>
      <c r="C649" s="10" t="s">
        <v>159</v>
      </c>
      <c r="D649" s="14" t="s">
        <v>564</v>
      </c>
      <c r="E649" s="14" t="s">
        <v>186</v>
      </c>
      <c r="F649" s="14" t="s">
        <v>161</v>
      </c>
      <c r="G649" s="160"/>
      <c r="H649" s="245"/>
    </row>
    <row r="650" spans="1:8" ht="12.75">
      <c r="A650" s="150" t="s">
        <v>563</v>
      </c>
      <c r="B650" s="25">
        <v>40</v>
      </c>
      <c r="C650" s="27">
        <v>6</v>
      </c>
      <c r="D650" s="25">
        <v>2</v>
      </c>
      <c r="E650" s="25">
        <v>2</v>
      </c>
      <c r="F650" s="25">
        <f>ROUND(B650*C650*D650*E650,2)</f>
        <v>960</v>
      </c>
      <c r="G650" s="160"/>
      <c r="H650" s="245"/>
    </row>
    <row r="651" spans="1:8" ht="26.4">
      <c r="A651" s="254" t="s">
        <v>565</v>
      </c>
      <c r="B651" s="25">
        <v>32</v>
      </c>
      <c r="C651" s="27">
        <v>2</v>
      </c>
      <c r="D651" s="25">
        <v>1</v>
      </c>
      <c r="E651" s="25">
        <v>2</v>
      </c>
      <c r="F651" s="25">
        <f>ROUND(B651*C651*D651*E651,2)</f>
        <v>128</v>
      </c>
      <c r="G651" s="160"/>
      <c r="H651" s="245"/>
    </row>
    <row r="652" spans="1:8" ht="26.4">
      <c r="A652" s="254" t="s">
        <v>566</v>
      </c>
      <c r="B652" s="25">
        <v>35.3</v>
      </c>
      <c r="C652" s="27">
        <v>2</v>
      </c>
      <c r="D652" s="25">
        <v>1</v>
      </c>
      <c r="E652" s="25">
        <v>2</v>
      </c>
      <c r="F652" s="25">
        <f>ROUND(B652*C652*D652*E652,2)</f>
        <v>141.2</v>
      </c>
      <c r="G652" s="160"/>
      <c r="H652" s="245"/>
    </row>
    <row r="653" spans="1:8" ht="12.75">
      <c r="A653" s="150" t="s">
        <v>411</v>
      </c>
      <c r="B653" s="25">
        <v>3</v>
      </c>
      <c r="C653" s="27">
        <v>3</v>
      </c>
      <c r="D653" s="25">
        <v>2</v>
      </c>
      <c r="E653" s="25">
        <v>1</v>
      </c>
      <c r="F653" s="25">
        <f aca="true" t="shared" si="34" ref="F653:F675">ROUND(B653*C653*D653*E653,2)</f>
        <v>18</v>
      </c>
      <c r="G653" s="160"/>
      <c r="H653" s="245"/>
    </row>
    <row r="654" spans="1:8" ht="12.75">
      <c r="A654" s="150" t="s">
        <v>411</v>
      </c>
      <c r="B654" s="25">
        <v>4.3</v>
      </c>
      <c r="C654" s="27">
        <v>3</v>
      </c>
      <c r="D654" s="25">
        <v>2</v>
      </c>
      <c r="E654" s="25">
        <v>1</v>
      </c>
      <c r="F654" s="25">
        <f t="shared" si="34"/>
        <v>25.8</v>
      </c>
      <c r="G654" s="160"/>
      <c r="H654" s="245"/>
    </row>
    <row r="655" spans="1:8" ht="12.75">
      <c r="A655" s="150" t="s">
        <v>410</v>
      </c>
      <c r="B655" s="25">
        <v>3.55</v>
      </c>
      <c r="C655" s="27">
        <v>3</v>
      </c>
      <c r="D655" s="25">
        <v>2</v>
      </c>
      <c r="E655" s="25">
        <v>2</v>
      </c>
      <c r="F655" s="25">
        <f t="shared" si="34"/>
        <v>42.6</v>
      </c>
      <c r="G655" s="160"/>
      <c r="H655" s="245"/>
    </row>
    <row r="656" spans="1:8" ht="12.75">
      <c r="A656" s="150" t="s">
        <v>410</v>
      </c>
      <c r="B656" s="25">
        <v>3</v>
      </c>
      <c r="C656" s="27">
        <v>3</v>
      </c>
      <c r="D656" s="25">
        <v>1</v>
      </c>
      <c r="E656" s="25">
        <v>2</v>
      </c>
      <c r="F656" s="25">
        <f t="shared" si="34"/>
        <v>18</v>
      </c>
      <c r="G656" s="160"/>
      <c r="H656" s="245"/>
    </row>
    <row r="657" spans="1:8" ht="12.75">
      <c r="A657" s="150" t="s">
        <v>567</v>
      </c>
      <c r="B657" s="25">
        <v>3</v>
      </c>
      <c r="C657" s="27">
        <v>3</v>
      </c>
      <c r="D657" s="25">
        <v>2</v>
      </c>
      <c r="E657" s="25">
        <v>1</v>
      </c>
      <c r="F657" s="25">
        <f t="shared" si="34"/>
        <v>18</v>
      </c>
      <c r="G657" s="160"/>
      <c r="H657" s="245"/>
    </row>
    <row r="658" spans="1:8" ht="12.75">
      <c r="A658" s="150" t="s">
        <v>567</v>
      </c>
      <c r="B658" s="25">
        <v>4.3</v>
      </c>
      <c r="C658" s="27">
        <v>3</v>
      </c>
      <c r="D658" s="25">
        <v>2</v>
      </c>
      <c r="E658" s="25">
        <v>1</v>
      </c>
      <c r="F658" s="25">
        <f t="shared" si="34"/>
        <v>25.8</v>
      </c>
      <c r="G658" s="160"/>
      <c r="H658" s="245"/>
    </row>
    <row r="659" spans="1:8" ht="12.75">
      <c r="A659" s="150" t="s">
        <v>408</v>
      </c>
      <c r="B659" s="25">
        <v>3.3</v>
      </c>
      <c r="C659" s="27">
        <v>3</v>
      </c>
      <c r="D659" s="25">
        <v>2</v>
      </c>
      <c r="E659" s="25">
        <v>2</v>
      </c>
      <c r="F659" s="25">
        <f t="shared" si="34"/>
        <v>39.6</v>
      </c>
      <c r="G659" s="160"/>
      <c r="H659" s="245"/>
    </row>
    <row r="660" spans="1:8" ht="12.75">
      <c r="A660" s="150" t="s">
        <v>408</v>
      </c>
      <c r="B660" s="25">
        <v>3</v>
      </c>
      <c r="C660" s="27">
        <v>3</v>
      </c>
      <c r="D660" s="25">
        <v>1</v>
      </c>
      <c r="E660" s="25">
        <v>2</v>
      </c>
      <c r="F660" s="25">
        <f t="shared" si="34"/>
        <v>18</v>
      </c>
      <c r="G660" s="160"/>
      <c r="H660" s="245"/>
    </row>
    <row r="661" spans="1:8" ht="26.4">
      <c r="A661" s="254" t="s">
        <v>568</v>
      </c>
      <c r="B661" s="25">
        <v>5.3</v>
      </c>
      <c r="C661" s="27">
        <v>3</v>
      </c>
      <c r="D661" s="25">
        <v>2</v>
      </c>
      <c r="E661" s="25">
        <v>2</v>
      </c>
      <c r="F661" s="25">
        <f t="shared" si="34"/>
        <v>63.6</v>
      </c>
      <c r="G661" s="160"/>
      <c r="H661" s="245"/>
    </row>
    <row r="662" spans="1:8" ht="12.75">
      <c r="A662" s="254" t="s">
        <v>572</v>
      </c>
      <c r="B662" s="25">
        <v>6</v>
      </c>
      <c r="C662" s="27">
        <v>3</v>
      </c>
      <c r="D662" s="25">
        <v>1</v>
      </c>
      <c r="E662" s="25">
        <v>1</v>
      </c>
      <c r="F662" s="25">
        <f t="shared" si="34"/>
        <v>18</v>
      </c>
      <c r="G662" s="160"/>
      <c r="H662" s="245"/>
    </row>
    <row r="663" spans="1:8" ht="12.75">
      <c r="A663" s="254" t="s">
        <v>572</v>
      </c>
      <c r="B663" s="25">
        <v>4.33</v>
      </c>
      <c r="C663" s="27">
        <v>3</v>
      </c>
      <c r="D663" s="25">
        <v>1</v>
      </c>
      <c r="E663" s="25">
        <v>1</v>
      </c>
      <c r="F663" s="25">
        <f t="shared" si="34"/>
        <v>12.99</v>
      </c>
      <c r="G663" s="160"/>
      <c r="H663" s="245"/>
    </row>
    <row r="664" spans="1:8" ht="12.75">
      <c r="A664" s="254" t="s">
        <v>572</v>
      </c>
      <c r="B664" s="25">
        <v>2.8</v>
      </c>
      <c r="C664" s="27">
        <v>3</v>
      </c>
      <c r="D664" s="25">
        <v>1</v>
      </c>
      <c r="E664" s="25">
        <v>1</v>
      </c>
      <c r="F664" s="25">
        <f t="shared" si="34"/>
        <v>8.4</v>
      </c>
      <c r="G664" s="160"/>
      <c r="H664" s="245"/>
    </row>
    <row r="665" spans="1:8" ht="12.75">
      <c r="A665" s="254" t="s">
        <v>572</v>
      </c>
      <c r="B665" s="25">
        <v>3.07</v>
      </c>
      <c r="C665" s="27">
        <v>3</v>
      </c>
      <c r="D665" s="25">
        <v>1</v>
      </c>
      <c r="E665" s="25">
        <v>1</v>
      </c>
      <c r="F665" s="25">
        <f t="shared" si="34"/>
        <v>9.21</v>
      </c>
      <c r="G665" s="160"/>
      <c r="H665" s="245"/>
    </row>
    <row r="666" spans="1:8" ht="12.75">
      <c r="A666" s="150" t="s">
        <v>569</v>
      </c>
      <c r="B666" s="25">
        <v>4.05</v>
      </c>
      <c r="C666" s="27">
        <v>3</v>
      </c>
      <c r="D666" s="25">
        <v>2</v>
      </c>
      <c r="E666" s="25">
        <v>2</v>
      </c>
      <c r="F666" s="25">
        <f t="shared" si="34"/>
        <v>48.6</v>
      </c>
      <c r="G666" s="160"/>
      <c r="H666" s="245"/>
    </row>
    <row r="667" spans="1:8" ht="12.75">
      <c r="A667" s="150" t="s">
        <v>570</v>
      </c>
      <c r="B667" s="25">
        <v>1.3</v>
      </c>
      <c r="C667" s="27">
        <v>3</v>
      </c>
      <c r="D667" s="25">
        <v>2</v>
      </c>
      <c r="E667" s="25">
        <v>1</v>
      </c>
      <c r="F667" s="25">
        <f t="shared" si="34"/>
        <v>7.8</v>
      </c>
      <c r="G667" s="160"/>
      <c r="H667" s="245"/>
    </row>
    <row r="668" spans="1:8" ht="12.75">
      <c r="A668" s="254" t="s">
        <v>571</v>
      </c>
      <c r="B668" s="25">
        <v>6</v>
      </c>
      <c r="C668" s="27">
        <v>3</v>
      </c>
      <c r="D668" s="25">
        <v>1</v>
      </c>
      <c r="E668" s="25">
        <v>1</v>
      </c>
      <c r="F668" s="25">
        <f t="shared" si="34"/>
        <v>18</v>
      </c>
      <c r="G668" s="160"/>
      <c r="H668" s="245"/>
    </row>
    <row r="669" spans="1:8" ht="12.75">
      <c r="A669" s="254" t="s">
        <v>571</v>
      </c>
      <c r="B669" s="25">
        <v>4.33</v>
      </c>
      <c r="C669" s="27">
        <v>3</v>
      </c>
      <c r="D669" s="25">
        <v>1</v>
      </c>
      <c r="E669" s="25">
        <v>1</v>
      </c>
      <c r="F669" s="25">
        <f t="shared" si="34"/>
        <v>12.99</v>
      </c>
      <c r="G669" s="160"/>
      <c r="H669" s="245"/>
    </row>
    <row r="670" spans="1:8" ht="12.75">
      <c r="A670" s="254" t="s">
        <v>571</v>
      </c>
      <c r="B670" s="25">
        <v>2.8</v>
      </c>
      <c r="C670" s="27">
        <v>3</v>
      </c>
      <c r="D670" s="25">
        <v>1</v>
      </c>
      <c r="E670" s="25">
        <v>1</v>
      </c>
      <c r="F670" s="25">
        <f t="shared" si="34"/>
        <v>8.4</v>
      </c>
      <c r="G670" s="160"/>
      <c r="H670" s="245"/>
    </row>
    <row r="671" spans="1:8" ht="12.75">
      <c r="A671" s="254" t="s">
        <v>571</v>
      </c>
      <c r="B671" s="25">
        <v>3.07</v>
      </c>
      <c r="C671" s="27">
        <v>3</v>
      </c>
      <c r="D671" s="25">
        <v>1</v>
      </c>
      <c r="E671" s="25">
        <v>1</v>
      </c>
      <c r="F671" s="25">
        <f t="shared" si="34"/>
        <v>9.21</v>
      </c>
      <c r="G671" s="160"/>
      <c r="H671" s="245"/>
    </row>
    <row r="672" spans="1:8" ht="26.4">
      <c r="A672" s="254" t="s">
        <v>573</v>
      </c>
      <c r="B672" s="25">
        <v>4.1</v>
      </c>
      <c r="C672" s="27">
        <v>3</v>
      </c>
      <c r="D672" s="25">
        <v>2</v>
      </c>
      <c r="E672" s="25">
        <v>2</v>
      </c>
      <c r="F672" s="25">
        <f t="shared" si="34"/>
        <v>49.2</v>
      </c>
      <c r="G672" s="160"/>
      <c r="H672" s="245"/>
    </row>
    <row r="673" spans="1:8" ht="26.4">
      <c r="A673" s="254" t="s">
        <v>573</v>
      </c>
      <c r="B673" s="25">
        <v>4.55</v>
      </c>
      <c r="C673" s="27">
        <v>1.5</v>
      </c>
      <c r="D673" s="25">
        <v>2</v>
      </c>
      <c r="E673" s="25">
        <v>2</v>
      </c>
      <c r="F673" s="25">
        <f t="shared" si="34"/>
        <v>27.3</v>
      </c>
      <c r="G673" s="160"/>
      <c r="H673" s="245"/>
    </row>
    <row r="674" spans="1:8" ht="12.75">
      <c r="A674" s="254" t="s">
        <v>574</v>
      </c>
      <c r="B674" s="25">
        <v>7</v>
      </c>
      <c r="C674" s="27">
        <v>3.6</v>
      </c>
      <c r="D674" s="25">
        <v>1</v>
      </c>
      <c r="E674" s="25">
        <v>2</v>
      </c>
      <c r="F674" s="25">
        <f t="shared" si="34"/>
        <v>50.4</v>
      </c>
      <c r="G674" s="160"/>
      <c r="H674" s="245"/>
    </row>
    <row r="675" spans="1:8" ht="12.75">
      <c r="A675" s="254" t="s">
        <v>574</v>
      </c>
      <c r="B675" s="25">
        <v>20.5</v>
      </c>
      <c r="C675" s="27">
        <v>1.5</v>
      </c>
      <c r="D675" s="25">
        <v>1</v>
      </c>
      <c r="E675" s="25">
        <v>1</v>
      </c>
      <c r="F675" s="25">
        <f t="shared" si="34"/>
        <v>30.75</v>
      </c>
      <c r="G675" s="160"/>
      <c r="H675" s="245"/>
    </row>
    <row r="676" spans="1:8" ht="12.75">
      <c r="A676" s="150"/>
      <c r="B676" s="19"/>
      <c r="C676" s="461" t="s">
        <v>576</v>
      </c>
      <c r="D676" s="462"/>
      <c r="E676" s="25"/>
      <c r="F676" s="25">
        <f>SUM(F650:F675)</f>
        <v>1809.85</v>
      </c>
      <c r="G676" s="160"/>
      <c r="H676" s="245"/>
    </row>
    <row r="677" spans="1:8" ht="12.75">
      <c r="A677" s="254"/>
      <c r="B677" s="25"/>
      <c r="C677" s="27" t="s">
        <v>577</v>
      </c>
      <c r="D677" s="25"/>
      <c r="E677" s="25"/>
      <c r="F677" s="16"/>
      <c r="G677" s="160"/>
      <c r="H677" s="245"/>
    </row>
    <row r="678" spans="1:8" ht="12.75">
      <c r="A678" s="254" t="s">
        <v>584</v>
      </c>
      <c r="B678" s="25">
        <v>0.7</v>
      </c>
      <c r="C678" s="27">
        <v>2.1</v>
      </c>
      <c r="D678" s="25">
        <v>1</v>
      </c>
      <c r="E678" s="25">
        <v>2</v>
      </c>
      <c r="F678" s="25">
        <f aca="true" t="shared" si="35" ref="F678:F686">ROUND(B678*C678*D678*E678,2)</f>
        <v>2.94</v>
      </c>
      <c r="G678" s="160"/>
      <c r="H678" s="245"/>
    </row>
    <row r="679" spans="1:8" ht="12.75">
      <c r="A679" s="254" t="s">
        <v>583</v>
      </c>
      <c r="B679" s="25">
        <v>0.8</v>
      </c>
      <c r="C679" s="27">
        <v>2.1</v>
      </c>
      <c r="D679" s="25">
        <v>2</v>
      </c>
      <c r="E679" s="25">
        <v>2</v>
      </c>
      <c r="F679" s="25">
        <f t="shared" si="35"/>
        <v>6.72</v>
      </c>
      <c r="G679" s="160"/>
      <c r="H679" s="245"/>
    </row>
    <row r="680" spans="1:8" ht="12.75">
      <c r="A680" s="254" t="s">
        <v>578</v>
      </c>
      <c r="B680" s="25">
        <v>0.9</v>
      </c>
      <c r="C680" s="27">
        <v>2.1</v>
      </c>
      <c r="D680" s="25">
        <v>4</v>
      </c>
      <c r="E680" s="25">
        <v>1</v>
      </c>
      <c r="F680" s="25">
        <f t="shared" si="35"/>
        <v>7.56</v>
      </c>
      <c r="G680" s="160"/>
      <c r="H680" s="245"/>
    </row>
    <row r="681" spans="1:8" ht="12.75">
      <c r="A681" s="254" t="s">
        <v>579</v>
      </c>
      <c r="B681" s="25">
        <v>4</v>
      </c>
      <c r="C681" s="27">
        <v>2.1</v>
      </c>
      <c r="D681" s="27">
        <v>2</v>
      </c>
      <c r="E681" s="25">
        <v>2</v>
      </c>
      <c r="F681" s="25">
        <f t="shared" si="35"/>
        <v>33.6</v>
      </c>
      <c r="G681" s="160"/>
      <c r="H681" s="245"/>
    </row>
    <row r="682" spans="1:8" ht="12.75">
      <c r="A682" s="254" t="s">
        <v>580</v>
      </c>
      <c r="B682" s="25">
        <v>3</v>
      </c>
      <c r="C682" s="27">
        <v>2.5</v>
      </c>
      <c r="D682" s="25">
        <v>1</v>
      </c>
      <c r="E682" s="25">
        <v>2</v>
      </c>
      <c r="F682" s="25">
        <f t="shared" si="35"/>
        <v>15</v>
      </c>
      <c r="G682" s="160"/>
      <c r="H682" s="245"/>
    </row>
    <row r="683" spans="1:8" ht="12.75">
      <c r="A683" s="254" t="s">
        <v>579</v>
      </c>
      <c r="B683" s="25">
        <v>4.3</v>
      </c>
      <c r="C683" s="27">
        <v>1</v>
      </c>
      <c r="D683" s="25">
        <v>2</v>
      </c>
      <c r="E683" s="25">
        <v>2</v>
      </c>
      <c r="F683" s="25">
        <f t="shared" si="35"/>
        <v>17.2</v>
      </c>
      <c r="G683" s="160"/>
      <c r="H683" s="245"/>
    </row>
    <row r="684" spans="1:8" ht="12.75">
      <c r="A684" s="254" t="s">
        <v>579</v>
      </c>
      <c r="B684" s="25">
        <v>3.3</v>
      </c>
      <c r="C684" s="27">
        <v>0.65</v>
      </c>
      <c r="D684" s="25">
        <v>2</v>
      </c>
      <c r="E684" s="25">
        <v>1</v>
      </c>
      <c r="F684" s="25">
        <f t="shared" si="35"/>
        <v>4.29</v>
      </c>
      <c r="G684" s="160"/>
      <c r="H684" s="245"/>
    </row>
    <row r="685" spans="1:8" ht="12.75">
      <c r="A685" s="254" t="s">
        <v>579</v>
      </c>
      <c r="B685" s="25">
        <v>1.95</v>
      </c>
      <c r="C685" s="27">
        <v>0.65</v>
      </c>
      <c r="D685" s="25">
        <v>2</v>
      </c>
      <c r="E685" s="25">
        <v>1</v>
      </c>
      <c r="F685" s="25">
        <f t="shared" si="35"/>
        <v>2.54</v>
      </c>
      <c r="G685" s="160"/>
      <c r="H685" s="245"/>
    </row>
    <row r="686" spans="1:8" ht="12.75">
      <c r="A686" s="254" t="s">
        <v>579</v>
      </c>
      <c r="B686" s="25">
        <v>1</v>
      </c>
      <c r="C686" s="27">
        <v>0.65</v>
      </c>
      <c r="D686" s="25">
        <v>1</v>
      </c>
      <c r="E686" s="25">
        <v>1</v>
      </c>
      <c r="F686" s="25">
        <f t="shared" si="35"/>
        <v>0.65</v>
      </c>
      <c r="G686" s="160"/>
      <c r="H686" s="245"/>
    </row>
    <row r="687" spans="1:8" ht="12.75">
      <c r="A687" s="253"/>
      <c r="B687" s="25"/>
      <c r="C687" s="461" t="s">
        <v>576</v>
      </c>
      <c r="D687" s="462"/>
      <c r="E687" s="25"/>
      <c r="F687" s="25">
        <f>SUM(F677:F686)</f>
        <v>90.50000000000001</v>
      </c>
      <c r="G687" s="160"/>
      <c r="H687" s="245"/>
    </row>
    <row r="688" spans="1:8" ht="12.75">
      <c r="A688" s="150"/>
      <c r="B688" s="19"/>
      <c r="C688" s="129" t="s">
        <v>655</v>
      </c>
      <c r="D688" s="130"/>
      <c r="E688" s="13"/>
      <c r="F688" s="16"/>
      <c r="G688" s="160"/>
      <c r="H688" s="245"/>
    </row>
    <row r="689" spans="1:8" ht="12.75">
      <c r="A689" s="150" t="s">
        <v>563</v>
      </c>
      <c r="B689" s="25">
        <v>40</v>
      </c>
      <c r="C689" s="27">
        <v>2</v>
      </c>
      <c r="D689" s="25">
        <v>2</v>
      </c>
      <c r="E689" s="25">
        <v>2</v>
      </c>
      <c r="F689" s="25">
        <f aca="true" t="shared" si="36" ref="F689:F691">ROUND(B689*C689*D689*E689,2)</f>
        <v>320</v>
      </c>
      <c r="G689" s="160"/>
      <c r="H689" s="245"/>
    </row>
    <row r="690" spans="1:8" ht="26.4">
      <c r="A690" s="254" t="s">
        <v>565</v>
      </c>
      <c r="B690" s="25">
        <v>32</v>
      </c>
      <c r="C690" s="27">
        <v>2</v>
      </c>
      <c r="D690" s="25">
        <v>1</v>
      </c>
      <c r="E690" s="25">
        <v>2</v>
      </c>
      <c r="F690" s="25">
        <f t="shared" si="36"/>
        <v>128</v>
      </c>
      <c r="G690" s="160"/>
      <c r="H690" s="245"/>
    </row>
    <row r="691" spans="1:8" ht="26.4">
      <c r="A691" s="254" t="s">
        <v>566</v>
      </c>
      <c r="B691" s="25">
        <v>35.3</v>
      </c>
      <c r="C691" s="27">
        <v>2</v>
      </c>
      <c r="D691" s="25">
        <v>1</v>
      </c>
      <c r="E691" s="25">
        <v>2</v>
      </c>
      <c r="F691" s="25">
        <f t="shared" si="36"/>
        <v>141.2</v>
      </c>
      <c r="G691" s="160"/>
      <c r="H691" s="245"/>
    </row>
    <row r="692" spans="1:8" ht="12.75">
      <c r="A692" s="150"/>
      <c r="B692" s="8"/>
      <c r="C692" s="461" t="s">
        <v>576</v>
      </c>
      <c r="D692" s="462"/>
      <c r="E692" s="25"/>
      <c r="F692" s="25">
        <f>SUM(F689:F691)</f>
        <v>589.2</v>
      </c>
      <c r="G692" s="160"/>
      <c r="H692" s="245"/>
    </row>
    <row r="693" spans="1:8" ht="12.75">
      <c r="A693" s="150"/>
      <c r="B693" s="8"/>
      <c r="C693" s="129" t="s">
        <v>585</v>
      </c>
      <c r="D693" s="130">
        <f>F676-F687+F692</f>
        <v>2308.55</v>
      </c>
      <c r="E693" s="13"/>
      <c r="F693" s="159"/>
      <c r="G693" s="160"/>
      <c r="H693" s="245"/>
    </row>
    <row r="694" spans="1:8" ht="39.6">
      <c r="A694" s="150" t="str">
        <f>ORÇAMENTO!A232</f>
        <v>13.3</v>
      </c>
      <c r="B694" s="8" t="str">
        <f>ORÇAMENTO!C232</f>
        <v>88489</v>
      </c>
      <c r="C694" s="9" t="str">
        <f>ORÇAMENTO!D232</f>
        <v>APLICAÇÃO MANUAL DE PINTURA COM TINTA LÁTEX ACRÍLICA EM PAREDES, DUAS DEMÃOS. AF_06/2014</v>
      </c>
      <c r="D694" s="8" t="s">
        <v>23</v>
      </c>
      <c r="E694" s="13">
        <v>2308.55</v>
      </c>
      <c r="F694" s="427"/>
      <c r="G694" s="428"/>
      <c r="H694" s="429"/>
    </row>
    <row r="695" spans="1:8" ht="12.75">
      <c r="A695" s="150" t="s">
        <v>156</v>
      </c>
      <c r="B695" s="8" t="s">
        <v>157</v>
      </c>
      <c r="C695" s="10" t="s">
        <v>159</v>
      </c>
      <c r="D695" s="14" t="s">
        <v>564</v>
      </c>
      <c r="E695" s="14" t="s">
        <v>186</v>
      </c>
      <c r="F695" s="14" t="s">
        <v>161</v>
      </c>
      <c r="G695" s="160"/>
      <c r="H695" s="245"/>
    </row>
    <row r="696" spans="1:8" ht="12.75">
      <c r="A696" s="150" t="s">
        <v>563</v>
      </c>
      <c r="B696" s="25">
        <v>40</v>
      </c>
      <c r="C696" s="27">
        <v>6</v>
      </c>
      <c r="D696" s="25">
        <v>2</v>
      </c>
      <c r="E696" s="25">
        <v>2</v>
      </c>
      <c r="F696" s="25">
        <f>ROUND(B696*C696*D696*E696,2)</f>
        <v>960</v>
      </c>
      <c r="G696" s="160"/>
      <c r="H696" s="245"/>
    </row>
    <row r="697" spans="1:8" ht="26.4">
      <c r="A697" s="254" t="s">
        <v>565</v>
      </c>
      <c r="B697" s="25">
        <v>32</v>
      </c>
      <c r="C697" s="27">
        <v>2</v>
      </c>
      <c r="D697" s="25">
        <v>1</v>
      </c>
      <c r="E697" s="25">
        <v>2</v>
      </c>
      <c r="F697" s="25">
        <f>ROUND(B697*C697*D697*E697,2)</f>
        <v>128</v>
      </c>
      <c r="G697" s="160"/>
      <c r="H697" s="245"/>
    </row>
    <row r="698" spans="1:8" ht="26.4">
      <c r="A698" s="254" t="s">
        <v>566</v>
      </c>
      <c r="B698" s="25">
        <v>35.3</v>
      </c>
      <c r="C698" s="27">
        <v>2</v>
      </c>
      <c r="D698" s="25">
        <v>1</v>
      </c>
      <c r="E698" s="25">
        <v>2</v>
      </c>
      <c r="F698" s="25">
        <f>ROUND(B698*C698*D698*E698,2)</f>
        <v>141.2</v>
      </c>
      <c r="G698" s="160"/>
      <c r="H698" s="245"/>
    </row>
    <row r="699" spans="1:8" ht="12.75">
      <c r="A699" s="150" t="s">
        <v>411</v>
      </c>
      <c r="B699" s="25">
        <v>3</v>
      </c>
      <c r="C699" s="27">
        <v>3</v>
      </c>
      <c r="D699" s="25">
        <v>2</v>
      </c>
      <c r="E699" s="25">
        <v>1</v>
      </c>
      <c r="F699" s="25">
        <f aca="true" t="shared" si="37" ref="F699:F721">ROUND(B699*C699*D699*E699,2)</f>
        <v>18</v>
      </c>
      <c r="G699" s="160"/>
      <c r="H699" s="245"/>
    </row>
    <row r="700" spans="1:8" ht="12.75">
      <c r="A700" s="150" t="s">
        <v>411</v>
      </c>
      <c r="B700" s="25">
        <v>4.3</v>
      </c>
      <c r="C700" s="27">
        <v>3</v>
      </c>
      <c r="D700" s="25">
        <v>2</v>
      </c>
      <c r="E700" s="25">
        <v>1</v>
      </c>
      <c r="F700" s="25">
        <f t="shared" si="37"/>
        <v>25.8</v>
      </c>
      <c r="G700" s="160"/>
      <c r="H700" s="245"/>
    </row>
    <row r="701" spans="1:8" ht="12.75">
      <c r="A701" s="150" t="s">
        <v>410</v>
      </c>
      <c r="B701" s="25">
        <v>3.55</v>
      </c>
      <c r="C701" s="27">
        <v>3</v>
      </c>
      <c r="D701" s="25">
        <v>2</v>
      </c>
      <c r="E701" s="25">
        <v>2</v>
      </c>
      <c r="F701" s="25">
        <f t="shared" si="37"/>
        <v>42.6</v>
      </c>
      <c r="G701" s="160"/>
      <c r="H701" s="245"/>
    </row>
    <row r="702" spans="1:8" ht="12.75">
      <c r="A702" s="150" t="s">
        <v>410</v>
      </c>
      <c r="B702" s="25">
        <v>3</v>
      </c>
      <c r="C702" s="27">
        <v>3</v>
      </c>
      <c r="D702" s="25">
        <v>1</v>
      </c>
      <c r="E702" s="25">
        <v>2</v>
      </c>
      <c r="F702" s="25">
        <f t="shared" si="37"/>
        <v>18</v>
      </c>
      <c r="G702" s="160"/>
      <c r="H702" s="245"/>
    </row>
    <row r="703" spans="1:8" ht="12.75">
      <c r="A703" s="150" t="s">
        <v>567</v>
      </c>
      <c r="B703" s="25">
        <v>3</v>
      </c>
      <c r="C703" s="27">
        <v>3</v>
      </c>
      <c r="D703" s="25">
        <v>2</v>
      </c>
      <c r="E703" s="25">
        <v>1</v>
      </c>
      <c r="F703" s="25">
        <f t="shared" si="37"/>
        <v>18</v>
      </c>
      <c r="G703" s="160"/>
      <c r="H703" s="245"/>
    </row>
    <row r="704" spans="1:8" ht="12.75">
      <c r="A704" s="150" t="s">
        <v>567</v>
      </c>
      <c r="B704" s="25">
        <v>4.3</v>
      </c>
      <c r="C704" s="27">
        <v>3</v>
      </c>
      <c r="D704" s="25">
        <v>2</v>
      </c>
      <c r="E704" s="25">
        <v>1</v>
      </c>
      <c r="F704" s="25">
        <f t="shared" si="37"/>
        <v>25.8</v>
      </c>
      <c r="G704" s="160"/>
      <c r="H704" s="245"/>
    </row>
    <row r="705" spans="1:8" ht="12.75">
      <c r="A705" s="150" t="s">
        <v>408</v>
      </c>
      <c r="B705" s="25">
        <v>3.3</v>
      </c>
      <c r="C705" s="27">
        <v>3</v>
      </c>
      <c r="D705" s="25">
        <v>2</v>
      </c>
      <c r="E705" s="25">
        <v>2</v>
      </c>
      <c r="F705" s="25">
        <f t="shared" si="37"/>
        <v>39.6</v>
      </c>
      <c r="G705" s="160"/>
      <c r="H705" s="245"/>
    </row>
    <row r="706" spans="1:8" ht="12.75">
      <c r="A706" s="150" t="s">
        <v>408</v>
      </c>
      <c r="B706" s="25">
        <v>3</v>
      </c>
      <c r="C706" s="27">
        <v>3</v>
      </c>
      <c r="D706" s="25">
        <v>1</v>
      </c>
      <c r="E706" s="25">
        <v>2</v>
      </c>
      <c r="F706" s="25">
        <f t="shared" si="37"/>
        <v>18</v>
      </c>
      <c r="G706" s="160"/>
      <c r="H706" s="245"/>
    </row>
    <row r="707" spans="1:8" ht="26.4">
      <c r="A707" s="254" t="s">
        <v>568</v>
      </c>
      <c r="B707" s="25">
        <v>5.3</v>
      </c>
      <c r="C707" s="27">
        <v>3</v>
      </c>
      <c r="D707" s="25">
        <v>2</v>
      </c>
      <c r="E707" s="25">
        <v>2</v>
      </c>
      <c r="F707" s="25">
        <f t="shared" si="37"/>
        <v>63.6</v>
      </c>
      <c r="G707" s="160"/>
      <c r="H707" s="245"/>
    </row>
    <row r="708" spans="1:8" ht="12.75">
      <c r="A708" s="254" t="s">
        <v>572</v>
      </c>
      <c r="B708" s="25">
        <v>6</v>
      </c>
      <c r="C708" s="27">
        <v>3</v>
      </c>
      <c r="D708" s="25">
        <v>1</v>
      </c>
      <c r="E708" s="25">
        <v>1</v>
      </c>
      <c r="F708" s="25">
        <f t="shared" si="37"/>
        <v>18</v>
      </c>
      <c r="G708" s="160"/>
      <c r="H708" s="245"/>
    </row>
    <row r="709" spans="1:8" ht="12.75">
      <c r="A709" s="254" t="s">
        <v>572</v>
      </c>
      <c r="B709" s="25">
        <v>4.33</v>
      </c>
      <c r="C709" s="27">
        <v>3</v>
      </c>
      <c r="D709" s="25">
        <v>1</v>
      </c>
      <c r="E709" s="25">
        <v>1</v>
      </c>
      <c r="F709" s="25">
        <f t="shared" si="37"/>
        <v>12.99</v>
      </c>
      <c r="G709" s="160"/>
      <c r="H709" s="245"/>
    </row>
    <row r="710" spans="1:8" ht="12.75">
      <c r="A710" s="254" t="s">
        <v>572</v>
      </c>
      <c r="B710" s="25">
        <v>2.8</v>
      </c>
      <c r="C710" s="27">
        <v>3</v>
      </c>
      <c r="D710" s="25">
        <v>1</v>
      </c>
      <c r="E710" s="25">
        <v>1</v>
      </c>
      <c r="F710" s="25">
        <f t="shared" si="37"/>
        <v>8.4</v>
      </c>
      <c r="G710" s="160"/>
      <c r="H710" s="245"/>
    </row>
    <row r="711" spans="1:8" ht="12.75">
      <c r="A711" s="254" t="s">
        <v>572</v>
      </c>
      <c r="B711" s="25">
        <v>3.07</v>
      </c>
      <c r="C711" s="27">
        <v>3</v>
      </c>
      <c r="D711" s="25">
        <v>1</v>
      </c>
      <c r="E711" s="25">
        <v>1</v>
      </c>
      <c r="F711" s="25">
        <f t="shared" si="37"/>
        <v>9.21</v>
      </c>
      <c r="G711" s="160"/>
      <c r="H711" s="245"/>
    </row>
    <row r="712" spans="1:8" ht="12.75">
      <c r="A712" s="150" t="s">
        <v>569</v>
      </c>
      <c r="B712" s="25">
        <v>4.05</v>
      </c>
      <c r="C712" s="27">
        <v>3</v>
      </c>
      <c r="D712" s="25">
        <v>2</v>
      </c>
      <c r="E712" s="25">
        <v>2</v>
      </c>
      <c r="F712" s="25">
        <f t="shared" si="37"/>
        <v>48.6</v>
      </c>
      <c r="G712" s="160"/>
      <c r="H712" s="245"/>
    </row>
    <row r="713" spans="1:8" ht="12.75">
      <c r="A713" s="150" t="s">
        <v>570</v>
      </c>
      <c r="B713" s="25">
        <v>1.3</v>
      </c>
      <c r="C713" s="27">
        <v>3</v>
      </c>
      <c r="D713" s="25">
        <v>2</v>
      </c>
      <c r="E713" s="25">
        <v>1</v>
      </c>
      <c r="F713" s="25">
        <f t="shared" si="37"/>
        <v>7.8</v>
      </c>
      <c r="G713" s="160"/>
      <c r="H713" s="245"/>
    </row>
    <row r="714" spans="1:8" ht="12.75">
      <c r="A714" s="254" t="s">
        <v>571</v>
      </c>
      <c r="B714" s="25">
        <v>6</v>
      </c>
      <c r="C714" s="27">
        <v>3</v>
      </c>
      <c r="D714" s="25">
        <v>1</v>
      </c>
      <c r="E714" s="25">
        <v>1</v>
      </c>
      <c r="F714" s="25">
        <f t="shared" si="37"/>
        <v>18</v>
      </c>
      <c r="G714" s="160"/>
      <c r="H714" s="245"/>
    </row>
    <row r="715" spans="1:8" ht="12.75">
      <c r="A715" s="254" t="s">
        <v>571</v>
      </c>
      <c r="B715" s="25">
        <v>4.33</v>
      </c>
      <c r="C715" s="27">
        <v>3</v>
      </c>
      <c r="D715" s="25">
        <v>1</v>
      </c>
      <c r="E715" s="25">
        <v>1</v>
      </c>
      <c r="F715" s="25">
        <f t="shared" si="37"/>
        <v>12.99</v>
      </c>
      <c r="G715" s="160"/>
      <c r="H715" s="245"/>
    </row>
    <row r="716" spans="1:8" ht="12.75">
      <c r="A716" s="254" t="s">
        <v>571</v>
      </c>
      <c r="B716" s="25">
        <v>2.8</v>
      </c>
      <c r="C716" s="27">
        <v>3</v>
      </c>
      <c r="D716" s="25">
        <v>1</v>
      </c>
      <c r="E716" s="25">
        <v>1</v>
      </c>
      <c r="F716" s="25">
        <f t="shared" si="37"/>
        <v>8.4</v>
      </c>
      <c r="G716" s="160"/>
      <c r="H716" s="245"/>
    </row>
    <row r="717" spans="1:8" ht="12.75">
      <c r="A717" s="254" t="s">
        <v>571</v>
      </c>
      <c r="B717" s="25">
        <v>3.07</v>
      </c>
      <c r="C717" s="27">
        <v>3</v>
      </c>
      <c r="D717" s="25">
        <v>1</v>
      </c>
      <c r="E717" s="25">
        <v>1</v>
      </c>
      <c r="F717" s="25">
        <f t="shared" si="37"/>
        <v>9.21</v>
      </c>
      <c r="G717" s="160"/>
      <c r="H717" s="245"/>
    </row>
    <row r="718" spans="1:8" ht="26.4">
      <c r="A718" s="254" t="s">
        <v>573</v>
      </c>
      <c r="B718" s="25">
        <v>4.1</v>
      </c>
      <c r="C718" s="27">
        <v>3</v>
      </c>
      <c r="D718" s="25">
        <v>2</v>
      </c>
      <c r="E718" s="25">
        <v>2</v>
      </c>
      <c r="F718" s="25">
        <f t="shared" si="37"/>
        <v>49.2</v>
      </c>
      <c r="G718" s="160"/>
      <c r="H718" s="245"/>
    </row>
    <row r="719" spans="1:8" ht="26.4">
      <c r="A719" s="254" t="s">
        <v>573</v>
      </c>
      <c r="B719" s="25">
        <v>4.55</v>
      </c>
      <c r="C719" s="27">
        <v>1.5</v>
      </c>
      <c r="D719" s="25">
        <v>2</v>
      </c>
      <c r="E719" s="25">
        <v>2</v>
      </c>
      <c r="F719" s="25">
        <f t="shared" si="37"/>
        <v>27.3</v>
      </c>
      <c r="G719" s="160"/>
      <c r="H719" s="245"/>
    </row>
    <row r="720" spans="1:8" ht="12.75">
      <c r="A720" s="254" t="s">
        <v>574</v>
      </c>
      <c r="B720" s="25">
        <v>7</v>
      </c>
      <c r="C720" s="27">
        <v>3.6</v>
      </c>
      <c r="D720" s="25">
        <v>1</v>
      </c>
      <c r="E720" s="25">
        <v>2</v>
      </c>
      <c r="F720" s="25">
        <f t="shared" si="37"/>
        <v>50.4</v>
      </c>
      <c r="G720" s="160"/>
      <c r="H720" s="245"/>
    </row>
    <row r="721" spans="1:8" ht="12.75">
      <c r="A721" s="254" t="s">
        <v>574</v>
      </c>
      <c r="B721" s="25">
        <v>20.5</v>
      </c>
      <c r="C721" s="27">
        <v>1.5</v>
      </c>
      <c r="D721" s="25">
        <v>1</v>
      </c>
      <c r="E721" s="25">
        <v>1</v>
      </c>
      <c r="F721" s="25">
        <f t="shared" si="37"/>
        <v>30.75</v>
      </c>
      <c r="G721" s="160"/>
      <c r="H721" s="245"/>
    </row>
    <row r="722" spans="1:8" ht="12.75">
      <c r="A722" s="150"/>
      <c r="B722" s="19"/>
      <c r="C722" s="461" t="s">
        <v>576</v>
      </c>
      <c r="D722" s="462"/>
      <c r="E722" s="25"/>
      <c r="F722" s="25">
        <f>SUM(F696:F721)</f>
        <v>1809.85</v>
      </c>
      <c r="G722" s="160"/>
      <c r="H722" s="245"/>
    </row>
    <row r="723" spans="1:8" ht="12.75">
      <c r="A723" s="254"/>
      <c r="B723" s="25"/>
      <c r="C723" s="27" t="s">
        <v>577</v>
      </c>
      <c r="D723" s="25"/>
      <c r="E723" s="25"/>
      <c r="F723" s="16"/>
      <c r="G723" s="160"/>
      <c r="H723" s="245"/>
    </row>
    <row r="724" spans="1:8" ht="12.75">
      <c r="A724" s="254" t="s">
        <v>584</v>
      </c>
      <c r="B724" s="25">
        <v>0.7</v>
      </c>
      <c r="C724" s="27">
        <v>2.1</v>
      </c>
      <c r="D724" s="25">
        <v>1</v>
      </c>
      <c r="E724" s="25">
        <v>2</v>
      </c>
      <c r="F724" s="25">
        <f aca="true" t="shared" si="38" ref="F724:F732">ROUND(B724*C724*D724*E724,2)</f>
        <v>2.94</v>
      </c>
      <c r="G724" s="160"/>
      <c r="H724" s="245"/>
    </row>
    <row r="725" spans="1:8" ht="12.75">
      <c r="A725" s="254" t="s">
        <v>583</v>
      </c>
      <c r="B725" s="25">
        <v>0.8</v>
      </c>
      <c r="C725" s="27">
        <v>2.1</v>
      </c>
      <c r="D725" s="25">
        <v>2</v>
      </c>
      <c r="E725" s="25">
        <v>2</v>
      </c>
      <c r="F725" s="25">
        <f t="shared" si="38"/>
        <v>6.72</v>
      </c>
      <c r="G725" s="160"/>
      <c r="H725" s="245"/>
    </row>
    <row r="726" spans="1:8" ht="12.75">
      <c r="A726" s="254" t="s">
        <v>578</v>
      </c>
      <c r="B726" s="25">
        <v>0.9</v>
      </c>
      <c r="C726" s="27">
        <v>2.1</v>
      </c>
      <c r="D726" s="25">
        <v>4</v>
      </c>
      <c r="E726" s="25">
        <v>1</v>
      </c>
      <c r="F726" s="25">
        <f t="shared" si="38"/>
        <v>7.56</v>
      </c>
      <c r="G726" s="160"/>
      <c r="H726" s="245"/>
    </row>
    <row r="727" spans="1:8" ht="12.75">
      <c r="A727" s="254" t="s">
        <v>579</v>
      </c>
      <c r="B727" s="25">
        <v>4</v>
      </c>
      <c r="C727" s="27">
        <v>2.1</v>
      </c>
      <c r="D727" s="27">
        <v>2</v>
      </c>
      <c r="E727" s="25">
        <v>2</v>
      </c>
      <c r="F727" s="25">
        <f t="shared" si="38"/>
        <v>33.6</v>
      </c>
      <c r="G727" s="160"/>
      <c r="H727" s="245"/>
    </row>
    <row r="728" spans="1:8" ht="12.75">
      <c r="A728" s="254" t="s">
        <v>580</v>
      </c>
      <c r="B728" s="25">
        <v>3</v>
      </c>
      <c r="C728" s="27">
        <v>2.5</v>
      </c>
      <c r="D728" s="25">
        <v>1</v>
      </c>
      <c r="E728" s="25">
        <v>2</v>
      </c>
      <c r="F728" s="25">
        <f t="shared" si="38"/>
        <v>15</v>
      </c>
      <c r="G728" s="160"/>
      <c r="H728" s="245"/>
    </row>
    <row r="729" spans="1:8" ht="12.75">
      <c r="A729" s="254" t="s">
        <v>579</v>
      </c>
      <c r="B729" s="25">
        <v>4.3</v>
      </c>
      <c r="C729" s="27">
        <v>1</v>
      </c>
      <c r="D729" s="25">
        <v>2</v>
      </c>
      <c r="E729" s="25">
        <v>2</v>
      </c>
      <c r="F729" s="25">
        <f t="shared" si="38"/>
        <v>17.2</v>
      </c>
      <c r="G729" s="160"/>
      <c r="H729" s="245"/>
    </row>
    <row r="730" spans="1:8" ht="12.75">
      <c r="A730" s="254" t="s">
        <v>579</v>
      </c>
      <c r="B730" s="25">
        <v>3.3</v>
      </c>
      <c r="C730" s="27">
        <v>0.65</v>
      </c>
      <c r="D730" s="25">
        <v>2</v>
      </c>
      <c r="E730" s="25">
        <v>1</v>
      </c>
      <c r="F730" s="25">
        <f t="shared" si="38"/>
        <v>4.29</v>
      </c>
      <c r="G730" s="160"/>
      <c r="H730" s="245"/>
    </row>
    <row r="731" spans="1:8" ht="12.75">
      <c r="A731" s="254" t="s">
        <v>579</v>
      </c>
      <c r="B731" s="25">
        <v>1.95</v>
      </c>
      <c r="C731" s="27">
        <v>0.65</v>
      </c>
      <c r="D731" s="25">
        <v>2</v>
      </c>
      <c r="E731" s="25">
        <v>1</v>
      </c>
      <c r="F731" s="25">
        <f t="shared" si="38"/>
        <v>2.54</v>
      </c>
      <c r="G731" s="160"/>
      <c r="H731" s="245"/>
    </row>
    <row r="732" spans="1:8" ht="12.75">
      <c r="A732" s="254" t="s">
        <v>579</v>
      </c>
      <c r="B732" s="25">
        <v>1</v>
      </c>
      <c r="C732" s="27">
        <v>0.65</v>
      </c>
      <c r="D732" s="25">
        <v>1</v>
      </c>
      <c r="E732" s="25">
        <v>1</v>
      </c>
      <c r="F732" s="25">
        <f t="shared" si="38"/>
        <v>0.65</v>
      </c>
      <c r="G732" s="160"/>
      <c r="H732" s="245"/>
    </row>
    <row r="733" spans="1:8" ht="12.75">
      <c r="A733" s="253"/>
      <c r="B733" s="25"/>
      <c r="C733" s="461" t="s">
        <v>576</v>
      </c>
      <c r="D733" s="462"/>
      <c r="E733" s="25"/>
      <c r="F733" s="25">
        <f>SUM(F723:F732)</f>
        <v>90.50000000000001</v>
      </c>
      <c r="G733" s="160"/>
      <c r="H733" s="245"/>
    </row>
    <row r="734" spans="1:8" ht="12.75">
      <c r="A734" s="150"/>
      <c r="B734" s="19"/>
      <c r="C734" s="129" t="s">
        <v>655</v>
      </c>
      <c r="D734" s="130"/>
      <c r="E734" s="13"/>
      <c r="F734" s="16"/>
      <c r="G734" s="160"/>
      <c r="H734" s="245"/>
    </row>
    <row r="735" spans="1:8" ht="12.75">
      <c r="A735" s="150" t="s">
        <v>563</v>
      </c>
      <c r="B735" s="25">
        <v>40</v>
      </c>
      <c r="C735" s="27">
        <v>2</v>
      </c>
      <c r="D735" s="25">
        <v>2</v>
      </c>
      <c r="E735" s="25">
        <v>2</v>
      </c>
      <c r="F735" s="25">
        <f aca="true" t="shared" si="39" ref="F735:F737">ROUND(B735*C735*D735*E735,2)</f>
        <v>320</v>
      </c>
      <c r="G735" s="160"/>
      <c r="H735" s="245"/>
    </row>
    <row r="736" spans="1:8" ht="26.4">
      <c r="A736" s="254" t="s">
        <v>565</v>
      </c>
      <c r="B736" s="25">
        <v>32</v>
      </c>
      <c r="C736" s="27">
        <v>2</v>
      </c>
      <c r="D736" s="25">
        <v>1</v>
      </c>
      <c r="E736" s="25">
        <v>2</v>
      </c>
      <c r="F736" s="25">
        <f t="shared" si="39"/>
        <v>128</v>
      </c>
      <c r="G736" s="160"/>
      <c r="H736" s="245"/>
    </row>
    <row r="737" spans="1:8" ht="26.4">
      <c r="A737" s="254" t="s">
        <v>566</v>
      </c>
      <c r="B737" s="25">
        <v>35.3</v>
      </c>
      <c r="C737" s="27">
        <v>2</v>
      </c>
      <c r="D737" s="25">
        <v>1</v>
      </c>
      <c r="E737" s="25">
        <v>2</v>
      </c>
      <c r="F737" s="25">
        <f t="shared" si="39"/>
        <v>141.2</v>
      </c>
      <c r="G737" s="160"/>
      <c r="H737" s="245"/>
    </row>
    <row r="738" spans="1:8" ht="12.75">
      <c r="A738" s="150"/>
      <c r="B738" s="8"/>
      <c r="C738" s="461" t="s">
        <v>576</v>
      </c>
      <c r="D738" s="462"/>
      <c r="E738" s="25"/>
      <c r="F738" s="25">
        <f>SUM(F735:F737)</f>
        <v>589.2</v>
      </c>
      <c r="G738" s="160"/>
      <c r="H738" s="245"/>
    </row>
    <row r="739" spans="1:8" ht="12.75">
      <c r="A739" s="150"/>
      <c r="B739" s="8"/>
      <c r="C739" s="10" t="s">
        <v>585</v>
      </c>
      <c r="D739" s="25">
        <f>F722-F733+F738</f>
        <v>2308.55</v>
      </c>
      <c r="E739" s="13"/>
      <c r="F739" s="24"/>
      <c r="G739" s="160"/>
      <c r="H739" s="245"/>
    </row>
    <row r="740" spans="1:8" ht="12.75">
      <c r="A740" s="241" t="str">
        <f>ORÇAMENTO!A234</f>
        <v>14.0</v>
      </c>
      <c r="B740" s="15"/>
      <c r="C740" s="242" t="str">
        <f>ORÇAMENTO!D234</f>
        <v>ADMINISTRAÇÃO DA OBRA</v>
      </c>
      <c r="D740" s="243"/>
      <c r="E740" s="243"/>
      <c r="F740" s="243"/>
      <c r="G740" s="243"/>
      <c r="H740" s="244"/>
    </row>
    <row r="741" spans="1:8" ht="12.75">
      <c r="A741" s="332" t="str">
        <f>ORÇAMENTO!A235</f>
        <v>14.1</v>
      </c>
      <c r="B741" s="19" t="str">
        <f>ORÇAMENTO!C235</f>
        <v>COMP.36</v>
      </c>
      <c r="C741" s="20" t="str">
        <f>ORÇAMENTO!D235</f>
        <v>ADMINISTRAÇÃO LOCAL DA OBRA</v>
      </c>
      <c r="D741" s="19" t="str">
        <f>ORÇAMENTO!E235</f>
        <v>UND</v>
      </c>
      <c r="E741" s="333">
        <v>1</v>
      </c>
      <c r="F741" s="476"/>
      <c r="G741" s="477"/>
      <c r="H741" s="478"/>
    </row>
    <row r="742" spans="1:8" ht="12.75">
      <c r="A742" s="1"/>
      <c r="B742" s="8" t="s">
        <v>851</v>
      </c>
      <c r="C742" s="10" t="s">
        <v>852</v>
      </c>
      <c r="D742" s="25" t="s">
        <v>853</v>
      </c>
      <c r="E742" s="14" t="s">
        <v>854</v>
      </c>
      <c r="F742" s="24" t="s">
        <v>611</v>
      </c>
      <c r="G742" s="427"/>
      <c r="H742" s="479"/>
    </row>
    <row r="743" spans="1:8" ht="26.4">
      <c r="A743" s="254" t="s">
        <v>855</v>
      </c>
      <c r="B743" s="315" t="s">
        <v>858</v>
      </c>
      <c r="C743" s="316">
        <v>3</v>
      </c>
      <c r="D743" s="330">
        <v>22</v>
      </c>
      <c r="E743" s="331">
        <v>6</v>
      </c>
      <c r="F743" s="317">
        <f>C743*D743*E743</f>
        <v>396</v>
      </c>
      <c r="G743" s="313"/>
      <c r="H743" s="314"/>
    </row>
    <row r="744" spans="1:8" ht="12.75">
      <c r="A744" s="150" t="s">
        <v>856</v>
      </c>
      <c r="B744" s="315" t="s">
        <v>858</v>
      </c>
      <c r="C744" s="316"/>
      <c r="D744" s="330">
        <v>220</v>
      </c>
      <c r="E744" s="331">
        <v>6</v>
      </c>
      <c r="F744" s="317">
        <f>D744*E744</f>
        <v>1320</v>
      </c>
      <c r="G744" s="313"/>
      <c r="H744" s="314"/>
    </row>
    <row r="745" spans="1:8" ht="12.75">
      <c r="A745" s="150" t="s">
        <v>857</v>
      </c>
      <c r="B745" s="315" t="s">
        <v>858</v>
      </c>
      <c r="C745" s="316"/>
      <c r="D745" s="330">
        <v>220</v>
      </c>
      <c r="E745" s="331">
        <v>6</v>
      </c>
      <c r="F745" s="317">
        <f>D745*E745</f>
        <v>1320</v>
      </c>
      <c r="G745" s="313"/>
      <c r="H745" s="314"/>
    </row>
    <row r="746" spans="1:8" ht="12.75">
      <c r="A746" s="241" t="str">
        <f>ORÇAMENTO!A237</f>
        <v>15.0</v>
      </c>
      <c r="B746" s="15"/>
      <c r="C746" s="242" t="str">
        <f>ORÇAMENTO!D237</f>
        <v>LIMPEZA FINAL DA OBRA</v>
      </c>
      <c r="D746" s="243"/>
      <c r="E746" s="243"/>
      <c r="F746" s="243"/>
      <c r="G746" s="243"/>
      <c r="H746" s="244"/>
    </row>
    <row r="747" spans="1:8" ht="13.8" thickBot="1">
      <c r="A747" s="255" t="str">
        <f>ORÇAMENTO!A238</f>
        <v>15.1</v>
      </c>
      <c r="B747" s="256" t="str">
        <f>ORÇAMENTO!C238</f>
        <v>COMP.22</v>
      </c>
      <c r="C747" s="257" t="str">
        <f>ORÇAMENTO!D238</f>
        <v>LIMPEZA GERAL E ENTREGA DA OBRA</v>
      </c>
      <c r="D747" s="256" t="s">
        <v>23</v>
      </c>
      <c r="E747" s="258">
        <v>1604.28</v>
      </c>
      <c r="F747" s="470" t="s">
        <v>152</v>
      </c>
      <c r="G747" s="471"/>
      <c r="H747" s="472"/>
    </row>
  </sheetData>
  <mergeCells count="267">
    <mergeCell ref="F321:H321"/>
    <mergeCell ref="F21:H21"/>
    <mergeCell ref="F741:H741"/>
    <mergeCell ref="G742:H742"/>
    <mergeCell ref="F80:H80"/>
    <mergeCell ref="F89:H89"/>
    <mergeCell ref="C368:D368"/>
    <mergeCell ref="C380:D380"/>
    <mergeCell ref="F325:H325"/>
    <mergeCell ref="F326:H326"/>
    <mergeCell ref="F327:H327"/>
    <mergeCell ref="F328:H328"/>
    <mergeCell ref="C330:H330"/>
    <mergeCell ref="A329:G329"/>
    <mergeCell ref="F309:H309"/>
    <mergeCell ref="F310:H310"/>
    <mergeCell ref="F322:H322"/>
    <mergeCell ref="F323:H323"/>
    <mergeCell ref="F324:H324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C722:D722"/>
    <mergeCell ref="C733:D733"/>
    <mergeCell ref="C738:D738"/>
    <mergeCell ref="F747:H747"/>
    <mergeCell ref="F589:H589"/>
    <mergeCell ref="F581:H581"/>
    <mergeCell ref="C587:D587"/>
    <mergeCell ref="F582:H582"/>
    <mergeCell ref="F583:H583"/>
    <mergeCell ref="F584:H584"/>
    <mergeCell ref="F585:H585"/>
    <mergeCell ref="F586:H586"/>
    <mergeCell ref="F587:H587"/>
    <mergeCell ref="F588:H588"/>
    <mergeCell ref="F590:H590"/>
    <mergeCell ref="F591:H591"/>
    <mergeCell ref="F592:H592"/>
    <mergeCell ref="F593:H593"/>
    <mergeCell ref="C580:H580"/>
    <mergeCell ref="A8:G8"/>
    <mergeCell ref="A11:H11"/>
    <mergeCell ref="C579:E579"/>
    <mergeCell ref="C601:H601"/>
    <mergeCell ref="F602:H602"/>
    <mergeCell ref="F648:H648"/>
    <mergeCell ref="F694:H694"/>
    <mergeCell ref="C630:D630"/>
    <mergeCell ref="C641:D641"/>
    <mergeCell ref="C646:D646"/>
    <mergeCell ref="C676:D676"/>
    <mergeCell ref="C687:D687"/>
    <mergeCell ref="C692:D692"/>
    <mergeCell ref="F599:H599"/>
    <mergeCell ref="F600:H600"/>
    <mergeCell ref="C600:D600"/>
    <mergeCell ref="F241:H241"/>
    <mergeCell ref="F594:H594"/>
    <mergeCell ref="F595:H595"/>
    <mergeCell ref="F596:H596"/>
    <mergeCell ref="F597:H597"/>
    <mergeCell ref="F598:H598"/>
    <mergeCell ref="F575:H575"/>
    <mergeCell ref="C596:D596"/>
    <mergeCell ref="F572:H572"/>
    <mergeCell ref="F573:H573"/>
    <mergeCell ref="F574:H574"/>
    <mergeCell ref="F384:H384"/>
    <mergeCell ref="C556:D556"/>
    <mergeCell ref="C547:D547"/>
    <mergeCell ref="F551:H551"/>
    <mergeCell ref="F517:H517"/>
    <mergeCell ref="F483:H483"/>
    <mergeCell ref="F438:H438"/>
    <mergeCell ref="C480:D480"/>
    <mergeCell ref="C469:D469"/>
    <mergeCell ref="C506:D506"/>
    <mergeCell ref="C513:D513"/>
    <mergeCell ref="C540:D540"/>
    <mergeCell ref="A557:G557"/>
    <mergeCell ref="C558:H558"/>
    <mergeCell ref="C421:D421"/>
    <mergeCell ref="C433:D433"/>
    <mergeCell ref="C564:D564"/>
    <mergeCell ref="D570:F570"/>
    <mergeCell ref="F559:H559"/>
    <mergeCell ref="F566:H566"/>
    <mergeCell ref="F304:H304"/>
    <mergeCell ref="F305:H305"/>
    <mergeCell ref="F306:H306"/>
    <mergeCell ref="F307:H307"/>
    <mergeCell ref="F308:H308"/>
    <mergeCell ref="F299:H299"/>
    <mergeCell ref="F300:H300"/>
    <mergeCell ref="F301:H301"/>
    <mergeCell ref="F302:H302"/>
    <mergeCell ref="F303:H303"/>
    <mergeCell ref="F294:H294"/>
    <mergeCell ref="F295:H295"/>
    <mergeCell ref="F296:H296"/>
    <mergeCell ref="F297:H297"/>
    <mergeCell ref="F298:H298"/>
    <mergeCell ref="F289:H289"/>
    <mergeCell ref="F290:H290"/>
    <mergeCell ref="F291:H291"/>
    <mergeCell ref="F292:H292"/>
    <mergeCell ref="F293:H293"/>
    <mergeCell ref="F285:H285"/>
    <mergeCell ref="F286:H286"/>
    <mergeCell ref="F287:H287"/>
    <mergeCell ref="F288:H288"/>
    <mergeCell ref="F279:H279"/>
    <mergeCell ref="F280:H280"/>
    <mergeCell ref="F281:H281"/>
    <mergeCell ref="F282:H282"/>
    <mergeCell ref="F283:H283"/>
    <mergeCell ref="F276:H276"/>
    <mergeCell ref="F277:H277"/>
    <mergeCell ref="F278:H278"/>
    <mergeCell ref="F269:H269"/>
    <mergeCell ref="F270:H270"/>
    <mergeCell ref="F271:H271"/>
    <mergeCell ref="F272:H272"/>
    <mergeCell ref="F273:H273"/>
    <mergeCell ref="F284:H284"/>
    <mergeCell ref="F267:H267"/>
    <mergeCell ref="F268:H268"/>
    <mergeCell ref="F258:H258"/>
    <mergeCell ref="F262:H262"/>
    <mergeCell ref="F263:H263"/>
    <mergeCell ref="F274:H274"/>
    <mergeCell ref="F275:H275"/>
    <mergeCell ref="A260:H260"/>
    <mergeCell ref="C261:H261"/>
    <mergeCell ref="F264:H264"/>
    <mergeCell ref="F252:H252"/>
    <mergeCell ref="F253:H253"/>
    <mergeCell ref="F254:H254"/>
    <mergeCell ref="F255:H255"/>
    <mergeCell ref="F256:H256"/>
    <mergeCell ref="F257:H257"/>
    <mergeCell ref="F265:H265"/>
    <mergeCell ref="F266:H266"/>
    <mergeCell ref="F242:H242"/>
    <mergeCell ref="F248:H248"/>
    <mergeCell ref="F249:H249"/>
    <mergeCell ref="F250:H250"/>
    <mergeCell ref="F251:H251"/>
    <mergeCell ref="F243:H243"/>
    <mergeCell ref="F244:H244"/>
    <mergeCell ref="F245:H245"/>
    <mergeCell ref="F246:H246"/>
    <mergeCell ref="F247:H247"/>
    <mergeCell ref="F214:H214"/>
    <mergeCell ref="F215:H215"/>
    <mergeCell ref="F216:H216"/>
    <mergeCell ref="F217:H217"/>
    <mergeCell ref="F218:H218"/>
    <mergeCell ref="F237:H237"/>
    <mergeCell ref="F238:H238"/>
    <mergeCell ref="F239:H239"/>
    <mergeCell ref="F240:H240"/>
    <mergeCell ref="F226:H226"/>
    <mergeCell ref="F227:H227"/>
    <mergeCell ref="F228:H228"/>
    <mergeCell ref="F233:H233"/>
    <mergeCell ref="F234:H234"/>
    <mergeCell ref="F235:H235"/>
    <mergeCell ref="F236:H236"/>
    <mergeCell ref="C207:H207"/>
    <mergeCell ref="F106:H106"/>
    <mergeCell ref="F87:H87"/>
    <mergeCell ref="F88:H88"/>
    <mergeCell ref="F91:H91"/>
    <mergeCell ref="F232:H232"/>
    <mergeCell ref="F219:H219"/>
    <mergeCell ref="F220:H220"/>
    <mergeCell ref="F211:H211"/>
    <mergeCell ref="F212:H212"/>
    <mergeCell ref="F213:H213"/>
    <mergeCell ref="F201:H201"/>
    <mergeCell ref="F202:H202"/>
    <mergeCell ref="F203:H203"/>
    <mergeCell ref="F204:H204"/>
    <mergeCell ref="F205:H205"/>
    <mergeCell ref="F224:H224"/>
    <mergeCell ref="F225:H225"/>
    <mergeCell ref="F229:H229"/>
    <mergeCell ref="F230:H230"/>
    <mergeCell ref="F231:H231"/>
    <mergeCell ref="F221:H221"/>
    <mergeCell ref="F222:H222"/>
    <mergeCell ref="F223:H223"/>
    <mergeCell ref="F200:H200"/>
    <mergeCell ref="C124:D124"/>
    <mergeCell ref="F93:H93"/>
    <mergeCell ref="C105:H105"/>
    <mergeCell ref="A194:G194"/>
    <mergeCell ref="C195:H195"/>
    <mergeCell ref="A206:G206"/>
    <mergeCell ref="F99:H99"/>
    <mergeCell ref="F100:H100"/>
    <mergeCell ref="F101:H101"/>
    <mergeCell ref="F102:H102"/>
    <mergeCell ref="F103:H103"/>
    <mergeCell ref="F196:H196"/>
    <mergeCell ref="F197:H197"/>
    <mergeCell ref="F198:H198"/>
    <mergeCell ref="F199:H199"/>
    <mergeCell ref="F12:H12"/>
    <mergeCell ref="F14:H14"/>
    <mergeCell ref="F15:H15"/>
    <mergeCell ref="F16:H16"/>
    <mergeCell ref="F17:H17"/>
    <mergeCell ref="F18:H18"/>
    <mergeCell ref="F19:H19"/>
    <mergeCell ref="F20:H20"/>
    <mergeCell ref="F23:H23"/>
    <mergeCell ref="C13:H13"/>
    <mergeCell ref="C22:H22"/>
    <mergeCell ref="D34:E34"/>
    <mergeCell ref="D42:E42"/>
    <mergeCell ref="F46:H46"/>
    <mergeCell ref="F47:H47"/>
    <mergeCell ref="F49:H49"/>
    <mergeCell ref="F56:H56"/>
    <mergeCell ref="F71:H71"/>
    <mergeCell ref="F72:H72"/>
    <mergeCell ref="F73:H73"/>
    <mergeCell ref="F36:H36"/>
    <mergeCell ref="F45:H45"/>
    <mergeCell ref="F58:H58"/>
    <mergeCell ref="F64:H64"/>
    <mergeCell ref="D69:F69"/>
    <mergeCell ref="D62:E62"/>
    <mergeCell ref="F74:H74"/>
    <mergeCell ref="F76:H76"/>
    <mergeCell ref="F77:H77"/>
    <mergeCell ref="F86:H86"/>
    <mergeCell ref="F90:H90"/>
    <mergeCell ref="F44:H44"/>
    <mergeCell ref="F259:H259"/>
    <mergeCell ref="F79:H79"/>
    <mergeCell ref="F82:H82"/>
    <mergeCell ref="F83:H83"/>
    <mergeCell ref="F92:H92"/>
    <mergeCell ref="F84:H84"/>
    <mergeCell ref="F85:H85"/>
    <mergeCell ref="F78:H78"/>
    <mergeCell ref="C94:H94"/>
    <mergeCell ref="A104:G104"/>
    <mergeCell ref="F209:H209"/>
    <mergeCell ref="F210:H210"/>
    <mergeCell ref="F95:H95"/>
    <mergeCell ref="F96:H96"/>
    <mergeCell ref="F97:H97"/>
    <mergeCell ref="F98:H98"/>
    <mergeCell ref="F75:H75"/>
    <mergeCell ref="C81:H81"/>
  </mergeCells>
  <printOptions/>
  <pageMargins left="0.511811024" right="0.511811024" top="0.787401575" bottom="0.787401575" header="0.31496062" footer="0.31496062"/>
  <pageSetup horizontalDpi="600" verticalDpi="600" orientation="portrait" paperSize="9" scale="73" r:id="rId2"/>
  <colBreaks count="1" manualBreakCount="1">
    <brk id="8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251E-F44C-4077-A2AA-95FD3E89175C}">
  <dimension ref="A2:E31"/>
  <sheetViews>
    <sheetView view="pageBreakPreview" zoomScale="60" workbookViewId="0" topLeftCell="A1">
      <selection activeCell="C21" sqref="C21"/>
    </sheetView>
  </sheetViews>
  <sheetFormatPr defaultColWidth="9.33203125" defaultRowHeight="12.75"/>
  <cols>
    <col min="1" max="1" width="11.5" style="0" customWidth="1"/>
    <col min="2" max="2" width="46.83203125" style="0" customWidth="1"/>
    <col min="3" max="3" width="24.16015625" style="0" customWidth="1"/>
    <col min="4" max="4" width="24.5" style="0" customWidth="1"/>
    <col min="5" max="5" width="22.83203125" style="0" customWidth="1"/>
  </cols>
  <sheetData>
    <row r="1" ht="13.8" thickBot="1"/>
    <row r="2" spans="1:5" ht="12.75">
      <c r="A2" s="229"/>
      <c r="B2" s="230"/>
      <c r="C2" s="230"/>
      <c r="D2" s="230"/>
      <c r="E2" s="231"/>
    </row>
    <row r="3" spans="1:5" ht="18">
      <c r="A3" s="232"/>
      <c r="B3" s="233"/>
      <c r="C3" s="351" t="s">
        <v>645</v>
      </c>
      <c r="D3" s="351"/>
      <c r="E3" s="352"/>
    </row>
    <row r="4" spans="1:5" ht="18">
      <c r="A4" s="232"/>
      <c r="B4" s="233"/>
      <c r="C4" s="351" t="s">
        <v>646</v>
      </c>
      <c r="D4" s="351"/>
      <c r="E4" s="352"/>
    </row>
    <row r="5" spans="1:5" ht="18">
      <c r="A5" s="232"/>
      <c r="B5" s="233"/>
      <c r="C5" s="351" t="s">
        <v>647</v>
      </c>
      <c r="D5" s="351"/>
      <c r="E5" s="352"/>
    </row>
    <row r="6" spans="1:5" ht="12.75">
      <c r="A6" s="232"/>
      <c r="B6" s="233"/>
      <c r="C6" s="233"/>
      <c r="D6" s="233"/>
      <c r="E6" s="234"/>
    </row>
    <row r="7" spans="1:5" ht="15">
      <c r="A7" s="353" t="s">
        <v>590</v>
      </c>
      <c r="B7" s="132"/>
      <c r="C7" s="133"/>
      <c r="D7" s="133"/>
      <c r="E7" s="361"/>
    </row>
    <row r="8" spans="1:5" ht="15.75" customHeight="1">
      <c r="A8" s="481" t="s">
        <v>644</v>
      </c>
      <c r="B8" s="482"/>
      <c r="C8" s="482"/>
      <c r="D8" s="354"/>
      <c r="E8" s="362"/>
    </row>
    <row r="9" spans="1:5" ht="15">
      <c r="A9" s="353" t="s">
        <v>685</v>
      </c>
      <c r="B9" s="132"/>
      <c r="C9" s="133"/>
      <c r="D9" s="139" t="s">
        <v>731</v>
      </c>
      <c r="E9" s="361"/>
    </row>
    <row r="10" spans="1:5" ht="15.6" thickBot="1">
      <c r="A10" s="355" t="s">
        <v>870</v>
      </c>
      <c r="B10" s="142"/>
      <c r="C10" s="143"/>
      <c r="D10" s="236" t="s">
        <v>643</v>
      </c>
      <c r="E10" s="363"/>
    </row>
    <row r="11" spans="1:5" ht="17.4">
      <c r="A11" s="483" t="s">
        <v>610</v>
      </c>
      <c r="B11" s="484"/>
      <c r="C11" s="484"/>
      <c r="D11" s="484"/>
      <c r="E11" s="485"/>
    </row>
    <row r="12" spans="1:5" ht="15">
      <c r="A12" s="488" t="s">
        <v>11</v>
      </c>
      <c r="B12" s="489" t="s">
        <v>14</v>
      </c>
      <c r="C12" s="489" t="s">
        <v>611</v>
      </c>
      <c r="D12" s="357" t="s">
        <v>872</v>
      </c>
      <c r="E12" s="371" t="s">
        <v>873</v>
      </c>
    </row>
    <row r="13" spans="1:5" ht="15">
      <c r="A13" s="488"/>
      <c r="B13" s="489"/>
      <c r="C13" s="489"/>
      <c r="D13" s="358">
        <v>0.96</v>
      </c>
      <c r="E13" s="364">
        <v>0.04</v>
      </c>
    </row>
    <row r="14" spans="1:5" ht="15">
      <c r="A14" s="372" t="s">
        <v>594</v>
      </c>
      <c r="B14" s="369" t="str">
        <f>ORÇAMENTO!D12</f>
        <v>SERVIÇOS PRELIMINARES</v>
      </c>
      <c r="C14" s="370">
        <f>ORÇAMENTO!I21</f>
        <v>119458.28</v>
      </c>
      <c r="D14" s="370">
        <f>ROUND($D$13*$C14,2)</f>
        <v>114679.95</v>
      </c>
      <c r="E14" s="373">
        <f>ROUND($E$13*$C14,2)</f>
        <v>4778.33</v>
      </c>
    </row>
    <row r="15" spans="1:5" ht="15">
      <c r="A15" s="372" t="s">
        <v>595</v>
      </c>
      <c r="B15" s="369" t="str">
        <f>ORÇAMENTO!D22</f>
        <v>INFRA ESTRUTURA</v>
      </c>
      <c r="C15" s="370">
        <f>ORÇAMENTO!I39</f>
        <v>151226.83000000002</v>
      </c>
      <c r="D15" s="370">
        <f aca="true" t="shared" si="0" ref="D15:D28">ROUND($D$13*$C15,2)</f>
        <v>145177.76</v>
      </c>
      <c r="E15" s="373">
        <f aca="true" t="shared" si="1" ref="E15:E28">ROUND($E$13*$C15,2)</f>
        <v>6049.07</v>
      </c>
    </row>
    <row r="16" spans="1:5" ht="15">
      <c r="A16" s="372" t="s">
        <v>596</v>
      </c>
      <c r="B16" s="369" t="str">
        <f>ORÇAMENTO!D40</f>
        <v>SUPER ESTRUTURA</v>
      </c>
      <c r="C16" s="370">
        <f>ORÇAMENTO!I53</f>
        <v>202491.18</v>
      </c>
      <c r="D16" s="370">
        <f t="shared" si="0"/>
        <v>194391.53</v>
      </c>
      <c r="E16" s="373">
        <f t="shared" si="1"/>
        <v>8099.65</v>
      </c>
    </row>
    <row r="17" spans="1:5" ht="45">
      <c r="A17" s="372" t="s">
        <v>597</v>
      </c>
      <c r="B17" s="369" t="str">
        <f>ORÇAMENTO!D54</f>
        <v>QUADRA DE ESPORTE - PISO/PINTURA/ALAMBRADO/EQUPAMENTO.</v>
      </c>
      <c r="C17" s="370">
        <f>ORÇAMENTO!I64</f>
        <v>256753.64999999994</v>
      </c>
      <c r="D17" s="370">
        <f t="shared" si="0"/>
        <v>246483.5</v>
      </c>
      <c r="E17" s="373">
        <f t="shared" si="1"/>
        <v>10270.15</v>
      </c>
    </row>
    <row r="18" spans="1:5" ht="15">
      <c r="A18" s="372" t="s">
        <v>598</v>
      </c>
      <c r="B18" s="369" t="str">
        <f>ORÇAMENTO!D65</f>
        <v>PISO E FORRO</v>
      </c>
      <c r="C18" s="370">
        <f>ORÇAMENTO!I71</f>
        <v>57050.13</v>
      </c>
      <c r="D18" s="370">
        <f t="shared" si="0"/>
        <v>54768.12</v>
      </c>
      <c r="E18" s="373">
        <f t="shared" si="1"/>
        <v>2282.01</v>
      </c>
    </row>
    <row r="19" spans="1:5" ht="15">
      <c r="A19" s="372" t="s">
        <v>599</v>
      </c>
      <c r="B19" s="369" t="str">
        <f>ORÇAMENTO!D72</f>
        <v>COBERTURA</v>
      </c>
      <c r="C19" s="370">
        <f>ORÇAMENTO!I83</f>
        <v>1038394.5800000001</v>
      </c>
      <c r="D19" s="370">
        <f t="shared" si="0"/>
        <v>996858.8</v>
      </c>
      <c r="E19" s="373">
        <f t="shared" si="1"/>
        <v>41535.78</v>
      </c>
    </row>
    <row r="20" spans="1:5" ht="15">
      <c r="A20" s="372" t="s">
        <v>600</v>
      </c>
      <c r="B20" s="369" t="str">
        <f>ORÇAMENTO!D84</f>
        <v>INSTALAÇÕES HIDROSSANITÁRIAS</v>
      </c>
      <c r="C20" s="370">
        <f>ORÇAMENTO!I137</f>
        <v>78372.31000000003</v>
      </c>
      <c r="D20" s="370">
        <f t="shared" si="0"/>
        <v>75237.42</v>
      </c>
      <c r="E20" s="373">
        <f t="shared" si="1"/>
        <v>3134.89</v>
      </c>
    </row>
    <row r="21" spans="1:5" ht="15">
      <c r="A21" s="372" t="s">
        <v>601</v>
      </c>
      <c r="B21" s="369" t="str">
        <f>ORÇAMENTO!D138</f>
        <v>INSTALAÇÕES ELETRICAS / SPDA</v>
      </c>
      <c r="C21" s="370">
        <f>ORÇAMENTO!I198</f>
        <v>122974.82000000002</v>
      </c>
      <c r="D21" s="370">
        <f t="shared" si="0"/>
        <v>118055.83</v>
      </c>
      <c r="E21" s="373">
        <f t="shared" si="1"/>
        <v>4918.99</v>
      </c>
    </row>
    <row r="22" spans="1:5" ht="15">
      <c r="A22" s="372" t="s">
        <v>560</v>
      </c>
      <c r="B22" s="369" t="str">
        <f>ORÇAMENTO!D199</f>
        <v>PREVENÇÃO A INCÊNDIO</v>
      </c>
      <c r="C22" s="370">
        <f>ORÇAMENTO!I207</f>
        <v>2553.64</v>
      </c>
      <c r="D22" s="370">
        <f t="shared" si="0"/>
        <v>2451.49</v>
      </c>
      <c r="E22" s="373">
        <f t="shared" si="1"/>
        <v>102.15</v>
      </c>
    </row>
    <row r="23" spans="1:5" ht="15">
      <c r="A23" s="372" t="s">
        <v>519</v>
      </c>
      <c r="B23" s="369" t="str">
        <f>ORÇAMENTO!D208</f>
        <v>PAREDE E REVESTIMENTO</v>
      </c>
      <c r="C23" s="370">
        <f>ORÇAMENTO!I215</f>
        <v>300874.8</v>
      </c>
      <c r="D23" s="370">
        <f t="shared" si="0"/>
        <v>288839.81</v>
      </c>
      <c r="E23" s="373">
        <f t="shared" si="1"/>
        <v>12034.99</v>
      </c>
    </row>
    <row r="24" spans="1:5" ht="15">
      <c r="A24" s="372" t="s">
        <v>602</v>
      </c>
      <c r="B24" s="369" t="str">
        <f>ORÇAMENTO!D216</f>
        <v xml:space="preserve">ARQUIBANCADA </v>
      </c>
      <c r="C24" s="370">
        <f>ORÇAMENTO!I223</f>
        <v>120859.93</v>
      </c>
      <c r="D24" s="370">
        <f t="shared" si="0"/>
        <v>116025.53</v>
      </c>
      <c r="E24" s="373">
        <f t="shared" si="1"/>
        <v>4834.4</v>
      </c>
    </row>
    <row r="25" spans="1:5" ht="15">
      <c r="A25" s="372" t="s">
        <v>603</v>
      </c>
      <c r="B25" s="369" t="str">
        <f>ORÇAMENTO!D224</f>
        <v>PORTAS E ESQUADRIAS</v>
      </c>
      <c r="C25" s="370">
        <f>ORÇAMENTO!I228</f>
        <v>60925.270000000004</v>
      </c>
      <c r="D25" s="370">
        <f t="shared" si="0"/>
        <v>58488.26</v>
      </c>
      <c r="E25" s="373">
        <f t="shared" si="1"/>
        <v>2437.01</v>
      </c>
    </row>
    <row r="26" spans="1:5" ht="15">
      <c r="A26" s="372" t="s">
        <v>614</v>
      </c>
      <c r="B26" s="369" t="str">
        <f>ORÇAMENTO!D229</f>
        <v>PINTURA</v>
      </c>
      <c r="C26" s="370">
        <f>ORÇAMENTO!I233</f>
        <v>85023.9</v>
      </c>
      <c r="D26" s="370">
        <f t="shared" si="0"/>
        <v>81622.94</v>
      </c>
      <c r="E26" s="373">
        <f t="shared" si="1"/>
        <v>3400.96</v>
      </c>
    </row>
    <row r="27" spans="1:5" ht="15">
      <c r="A27" s="372" t="s">
        <v>618</v>
      </c>
      <c r="B27" s="369" t="str">
        <f>ORÇAMENTO!D234</f>
        <v>ADMINISTRAÇÃO DA OBRA</v>
      </c>
      <c r="C27" s="370">
        <f>ORÇAMENTO!I236</f>
        <v>114574.57</v>
      </c>
      <c r="D27" s="370">
        <f t="shared" si="0"/>
        <v>109991.59</v>
      </c>
      <c r="E27" s="373">
        <f t="shared" si="1"/>
        <v>4582.98</v>
      </c>
    </row>
    <row r="28" spans="1:5" ht="15">
      <c r="A28" s="372" t="s">
        <v>849</v>
      </c>
      <c r="B28" s="369" t="str">
        <f>ORÇAMENTO!D237</f>
        <v>LIMPEZA FINAL DA OBRA</v>
      </c>
      <c r="C28" s="370">
        <f>ORÇAMENTO!I239</f>
        <v>6240.65</v>
      </c>
      <c r="D28" s="370">
        <f t="shared" si="0"/>
        <v>5991.02</v>
      </c>
      <c r="E28" s="373">
        <f t="shared" si="1"/>
        <v>249.63</v>
      </c>
    </row>
    <row r="29" spans="1:5" ht="15.6" thickBot="1">
      <c r="A29" s="346"/>
      <c r="B29" s="347"/>
      <c r="C29" s="348"/>
      <c r="D29" s="348"/>
      <c r="E29" s="365"/>
    </row>
    <row r="30" spans="1:5" ht="13.8" thickBot="1">
      <c r="A30" s="181"/>
      <c r="B30" s="182"/>
      <c r="C30" s="182"/>
      <c r="D30" s="360"/>
      <c r="E30" s="366"/>
    </row>
    <row r="31" spans="1:5" ht="18" thickBot="1">
      <c r="A31" s="486" t="s">
        <v>613</v>
      </c>
      <c r="B31" s="487"/>
      <c r="C31" s="359">
        <f>SUM(C14:C28)</f>
        <v>2717774.5399999996</v>
      </c>
      <c r="D31" s="367">
        <f>SUM(D14:D28)</f>
        <v>2609063.5499999993</v>
      </c>
      <c r="E31" s="368">
        <f>SUM(E14:E28)</f>
        <v>108710.98999999999</v>
      </c>
    </row>
  </sheetData>
  <mergeCells count="6">
    <mergeCell ref="A8:C8"/>
    <mergeCell ref="A11:E11"/>
    <mergeCell ref="A31:B31"/>
    <mergeCell ref="A12:A13"/>
    <mergeCell ref="B12:B13"/>
    <mergeCell ref="C12:C13"/>
  </mergeCells>
  <printOptions/>
  <pageMargins left="0.511811024" right="0.511811024" top="0.787401575" bottom="0.787401575" header="0.31496062" footer="0.31496062"/>
  <pageSetup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0"/>
  <sheetViews>
    <sheetView view="pageBreakPreview" zoomScale="60" workbookViewId="0" topLeftCell="A1">
      <selection activeCell="C23" sqref="C23"/>
    </sheetView>
  </sheetViews>
  <sheetFormatPr defaultColWidth="9.33203125" defaultRowHeight="12.75"/>
  <cols>
    <col min="1" max="1" width="11.5" style="0" customWidth="1"/>
    <col min="2" max="2" width="49.5" style="0" customWidth="1"/>
    <col min="3" max="3" width="30" style="0" customWidth="1"/>
    <col min="4" max="4" width="35.5" style="0" customWidth="1"/>
  </cols>
  <sheetData>
    <row r="1" ht="13.8" thickBot="1"/>
    <row r="2" spans="1:4" ht="12.75">
      <c r="A2" s="229"/>
      <c r="B2" s="230"/>
      <c r="C2" s="230"/>
      <c r="D2" s="231"/>
    </row>
    <row r="3" spans="1:4" ht="18">
      <c r="A3" s="232"/>
      <c r="B3" s="233"/>
      <c r="C3" s="224" t="s">
        <v>645</v>
      </c>
      <c r="D3" s="235"/>
    </row>
    <row r="4" spans="1:4" ht="18">
      <c r="A4" s="232"/>
      <c r="B4" s="233"/>
      <c r="C4" s="224" t="s">
        <v>646</v>
      </c>
      <c r="D4" s="235"/>
    </row>
    <row r="5" spans="1:4" ht="18">
      <c r="A5" s="232"/>
      <c r="B5" s="233"/>
      <c r="C5" s="224" t="s">
        <v>647</v>
      </c>
      <c r="D5" s="235"/>
    </row>
    <row r="6" spans="1:4" ht="12.75">
      <c r="A6" s="232"/>
      <c r="B6" s="233"/>
      <c r="C6" s="233"/>
      <c r="D6" s="234"/>
    </row>
    <row r="7" spans="1:4" ht="15">
      <c r="A7" s="131" t="s">
        <v>590</v>
      </c>
      <c r="B7" s="132"/>
      <c r="C7" s="133"/>
      <c r="D7" s="137"/>
    </row>
    <row r="8" spans="1:4" ht="15.75" customHeight="1">
      <c r="A8" s="481" t="s">
        <v>644</v>
      </c>
      <c r="B8" s="482"/>
      <c r="C8" s="482"/>
      <c r="D8" s="237"/>
    </row>
    <row r="9" spans="1:4" ht="15">
      <c r="A9" s="131" t="s">
        <v>685</v>
      </c>
      <c r="B9" s="132"/>
      <c r="C9" s="133"/>
      <c r="D9" s="140" t="s">
        <v>731</v>
      </c>
    </row>
    <row r="10" spans="1:4" ht="15.6" thickBot="1">
      <c r="A10" s="141" t="s">
        <v>870</v>
      </c>
      <c r="B10" s="142"/>
      <c r="C10" s="143"/>
      <c r="D10" s="236" t="s">
        <v>643</v>
      </c>
    </row>
    <row r="11" spans="1:4" ht="18" thickBot="1">
      <c r="A11" s="492" t="s">
        <v>610</v>
      </c>
      <c r="B11" s="493"/>
      <c r="C11" s="493"/>
      <c r="D11" s="494"/>
    </row>
    <row r="12" spans="1:4" ht="15.6" thickBot="1">
      <c r="A12" s="168" t="s">
        <v>11</v>
      </c>
      <c r="B12" s="169" t="s">
        <v>14</v>
      </c>
      <c r="C12" s="170" t="s">
        <v>611</v>
      </c>
      <c r="D12" s="171" t="s">
        <v>612</v>
      </c>
    </row>
    <row r="13" spans="1:4" ht="15">
      <c r="A13" s="172" t="s">
        <v>594</v>
      </c>
      <c r="B13" s="173" t="str">
        <f>ORÇAMENTO!D12</f>
        <v>SERVIÇOS PRELIMINARES</v>
      </c>
      <c r="C13" s="174">
        <f>ORÇAMENTO!I21</f>
        <v>119458.28</v>
      </c>
      <c r="D13" s="175">
        <f>C13/C30</f>
        <v>0.043954448112535495</v>
      </c>
    </row>
    <row r="14" spans="1:4" ht="15">
      <c r="A14" s="176" t="s">
        <v>595</v>
      </c>
      <c r="B14" s="177" t="str">
        <f>ORÇAMENTO!D22</f>
        <v>INFRA ESTRUTURA</v>
      </c>
      <c r="C14" s="178">
        <f>ORÇAMENTO!I39</f>
        <v>151226.83000000002</v>
      </c>
      <c r="D14" s="175">
        <f>C14/C30</f>
        <v>0.05564362597936474</v>
      </c>
    </row>
    <row r="15" spans="1:4" ht="15">
      <c r="A15" s="176" t="s">
        <v>596</v>
      </c>
      <c r="B15" s="177" t="str">
        <f>ORÇAMENTO!D40</f>
        <v>SUPER ESTRUTURA</v>
      </c>
      <c r="C15" s="178">
        <f>ORÇAMENTO!I53</f>
        <v>202491.18</v>
      </c>
      <c r="D15" s="175">
        <f>C15/C30</f>
        <v>0.07450624657040168</v>
      </c>
    </row>
    <row r="16" spans="1:4" ht="45">
      <c r="A16" s="176" t="s">
        <v>597</v>
      </c>
      <c r="B16" s="177" t="str">
        <f>ORÇAMENTO!D54</f>
        <v>QUADRA DE ESPORTE - PISO/PINTURA/ALAMBRADO/EQUPAMENTO.</v>
      </c>
      <c r="C16" s="178">
        <f>ORÇAMENTO!I64</f>
        <v>256753.64999999994</v>
      </c>
      <c r="D16" s="175">
        <f>C16/C30</f>
        <v>0.09447201974303578</v>
      </c>
    </row>
    <row r="17" spans="1:4" ht="15">
      <c r="A17" s="176" t="s">
        <v>598</v>
      </c>
      <c r="B17" s="177" t="str">
        <f>ORÇAMENTO!D65</f>
        <v>PISO E FORRO</v>
      </c>
      <c r="C17" s="178">
        <f>ORÇAMENTO!I71</f>
        <v>57050.13</v>
      </c>
      <c r="D17" s="175">
        <f>C17/C30</f>
        <v>0.020991487395418756</v>
      </c>
    </row>
    <row r="18" spans="1:4" ht="15">
      <c r="A18" s="176" t="s">
        <v>599</v>
      </c>
      <c r="B18" s="179" t="str">
        <f>ORÇAMENTO!D72</f>
        <v>COBERTURA</v>
      </c>
      <c r="C18" s="180">
        <f>ORÇAMENTO!I83</f>
        <v>1038394.5800000001</v>
      </c>
      <c r="D18" s="175">
        <f>C18/C30</f>
        <v>0.38207532108237363</v>
      </c>
    </row>
    <row r="19" spans="1:4" ht="15">
      <c r="A19" s="176" t="s">
        <v>600</v>
      </c>
      <c r="B19" s="179" t="str">
        <f>ORÇAMENTO!D84</f>
        <v>INSTALAÇÕES HIDROSSANITÁRIAS</v>
      </c>
      <c r="C19" s="180">
        <f>ORÇAMENTO!I137</f>
        <v>78372.31000000003</v>
      </c>
      <c r="D19" s="175">
        <f>C19/C30</f>
        <v>0.028836943185140015</v>
      </c>
    </row>
    <row r="20" spans="1:4" ht="15">
      <c r="A20" s="176" t="s">
        <v>601</v>
      </c>
      <c r="B20" s="179" t="str">
        <f>ORÇAMENTO!D138</f>
        <v>INSTALAÇÕES ELETRICAS / SPDA</v>
      </c>
      <c r="C20" s="180">
        <f>ORÇAMENTO!I198</f>
        <v>122974.82000000002</v>
      </c>
      <c r="D20" s="175">
        <f>C20/C30</f>
        <v>0.04524835235228896</v>
      </c>
    </row>
    <row r="21" spans="1:4" ht="15">
      <c r="A21" s="176" t="s">
        <v>560</v>
      </c>
      <c r="B21" s="179" t="str">
        <f>ORÇAMENTO!D199</f>
        <v>PREVENÇÃO A INCÊNDIO</v>
      </c>
      <c r="C21" s="180">
        <f>ORÇAMENTO!I207</f>
        <v>2553.64</v>
      </c>
      <c r="D21" s="175">
        <f>C21/C30</f>
        <v>0.0009396070065473496</v>
      </c>
    </row>
    <row r="22" spans="1:4" ht="15">
      <c r="A22" s="176" t="s">
        <v>519</v>
      </c>
      <c r="B22" s="179" t="str">
        <f>ORÇAMENTO!D208</f>
        <v>PAREDE E REVESTIMENTO</v>
      </c>
      <c r="C22" s="180">
        <f>ORÇAMENTO!I215</f>
        <v>300874.8</v>
      </c>
      <c r="D22" s="175">
        <f>C22/C30</f>
        <v>0.1107063134089114</v>
      </c>
    </row>
    <row r="23" spans="1:4" ht="15">
      <c r="A23" s="176" t="s">
        <v>602</v>
      </c>
      <c r="B23" s="179" t="str">
        <f>ORÇAMENTO!D216</f>
        <v xml:space="preserve">ARQUIBANCADA </v>
      </c>
      <c r="C23" s="180">
        <f>ORÇAMENTO!I223</f>
        <v>120859.93</v>
      </c>
      <c r="D23" s="175">
        <f>C23/C30</f>
        <v>0.044470182578132476</v>
      </c>
    </row>
    <row r="24" spans="1:4" ht="15">
      <c r="A24" s="176" t="s">
        <v>603</v>
      </c>
      <c r="B24" s="179" t="str">
        <f>ORÇAMENTO!D224</f>
        <v>PORTAS E ESQUADRIAS</v>
      </c>
      <c r="C24" s="180">
        <f>ORÇAMENTO!I228</f>
        <v>60925.270000000004</v>
      </c>
      <c r="D24" s="175">
        <f>C24/C30</f>
        <v>0.02241733782670582</v>
      </c>
    </row>
    <row r="25" spans="1:4" ht="15">
      <c r="A25" s="176" t="s">
        <v>614</v>
      </c>
      <c r="B25" s="179" t="str">
        <f>ORÇAMENTO!D229</f>
        <v>PINTURA</v>
      </c>
      <c r="C25" s="180">
        <f>ORÇAMENTO!I233</f>
        <v>85023.9</v>
      </c>
      <c r="D25" s="175">
        <f>C25/C30</f>
        <v>0.031284383140920885</v>
      </c>
    </row>
    <row r="26" spans="1:4" ht="15">
      <c r="A26" s="176" t="s">
        <v>618</v>
      </c>
      <c r="B26" s="179" t="str">
        <f>ORÇAMENTO!D234</f>
        <v>ADMINISTRAÇÃO DA OBRA</v>
      </c>
      <c r="C26" s="180">
        <f>ORÇAMENTO!I236</f>
        <v>114574.57</v>
      </c>
      <c r="D26" s="350">
        <f>C26/C30</f>
        <v>0.04215749625794935</v>
      </c>
    </row>
    <row r="27" spans="1:4" ht="15">
      <c r="A27" s="176" t="s">
        <v>849</v>
      </c>
      <c r="B27" s="179" t="str">
        <f>ORÇAMENTO!D237</f>
        <v>LIMPEZA FINAL DA OBRA</v>
      </c>
      <c r="C27" s="180">
        <f>ORÇAMENTO!I239</f>
        <v>6240.65</v>
      </c>
      <c r="D27" s="175">
        <f>C27/C30</f>
        <v>0.0022962353602738513</v>
      </c>
    </row>
    <row r="28" spans="1:4" ht="15.6" thickBot="1">
      <c r="A28" s="346"/>
      <c r="B28" s="347"/>
      <c r="C28" s="348"/>
      <c r="D28" s="349"/>
    </row>
    <row r="29" spans="1:4" ht="13.8" thickBot="1">
      <c r="A29" s="181"/>
      <c r="B29" s="182"/>
      <c r="C29" s="182"/>
      <c r="D29" s="183"/>
    </row>
    <row r="30" spans="1:4" ht="18" thickBot="1">
      <c r="A30" s="486" t="s">
        <v>613</v>
      </c>
      <c r="B30" s="487"/>
      <c r="C30" s="490">
        <f>SUM(C13:C27)</f>
        <v>2717774.5399999996</v>
      </c>
      <c r="D30" s="491"/>
    </row>
  </sheetData>
  <mergeCells count="4">
    <mergeCell ref="A30:B30"/>
    <mergeCell ref="C30:D30"/>
    <mergeCell ref="A11:D11"/>
    <mergeCell ref="A8:C8"/>
  </mergeCells>
  <printOptions/>
  <pageMargins left="0.511811024" right="0.511811024" top="0.787401575" bottom="0.787401575" header="0.31496062" footer="0.31496062"/>
  <pageSetup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view="pageBreakPreview" zoomScale="80" zoomScaleSheetLayoutView="80" workbookViewId="0" topLeftCell="A4">
      <selection activeCell="R29" sqref="R29"/>
    </sheetView>
  </sheetViews>
  <sheetFormatPr defaultColWidth="9.33203125" defaultRowHeight="12.75"/>
  <cols>
    <col min="2" max="2" width="35.83203125" style="0" customWidth="1"/>
    <col min="3" max="3" width="12.33203125" style="0" customWidth="1"/>
    <col min="4" max="4" width="23.5" style="0" customWidth="1"/>
    <col min="6" max="6" width="14.5" style="0" customWidth="1"/>
    <col min="7" max="7" width="11.33203125" style="0" customWidth="1"/>
    <col min="8" max="8" width="16" style="0" customWidth="1"/>
    <col min="10" max="10" width="15.5" style="0" customWidth="1"/>
    <col min="12" max="12" width="15.83203125" style="0" customWidth="1"/>
    <col min="14" max="14" width="16.16015625" style="0" customWidth="1"/>
    <col min="16" max="16" width="14.5" style="0" customWidth="1"/>
  </cols>
  <sheetData>
    <row r="1" spans="3:16" ht="12.75"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3:16" ht="12.75">
      <c r="C2" s="546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</row>
    <row r="3" spans="3:16" ht="12.75" customHeight="1">
      <c r="C3" s="414" t="s">
        <v>645</v>
      </c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6"/>
    </row>
    <row r="4" spans="3:16" ht="12.75" customHeight="1">
      <c r="C4" s="414" t="s">
        <v>646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6"/>
    </row>
    <row r="5" spans="3:16" ht="12.75" customHeight="1">
      <c r="C5" s="414" t="s">
        <v>647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6"/>
    </row>
    <row r="6" spans="3:16" ht="12.75">
      <c r="C6" s="546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8"/>
    </row>
    <row r="7" spans="3:16" ht="15">
      <c r="C7" s="417" t="s">
        <v>590</v>
      </c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9"/>
    </row>
    <row r="8" spans="3:16" ht="15.75" customHeight="1">
      <c r="C8" s="420" t="s">
        <v>644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2"/>
    </row>
    <row r="9" spans="3:16" ht="15">
      <c r="C9" s="417" t="s">
        <v>685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544" t="s">
        <v>643</v>
      </c>
      <c r="O9" s="544"/>
      <c r="P9" s="545"/>
    </row>
    <row r="10" spans="3:16" ht="15.6" thickBot="1">
      <c r="C10" s="540" t="s">
        <v>869</v>
      </c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2" t="s">
        <v>731</v>
      </c>
      <c r="O10" s="542"/>
      <c r="P10" s="543"/>
    </row>
    <row r="11" spans="1:16" ht="18" thickBot="1">
      <c r="A11" s="503" t="s">
        <v>623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5"/>
    </row>
    <row r="12" spans="1:16" ht="13.8" thickBot="1">
      <c r="A12" s="208" t="s">
        <v>11</v>
      </c>
      <c r="B12" s="209" t="s">
        <v>624</v>
      </c>
      <c r="C12" s="210" t="s">
        <v>625</v>
      </c>
      <c r="D12" s="208" t="s">
        <v>626</v>
      </c>
      <c r="E12" s="506" t="s">
        <v>627</v>
      </c>
      <c r="F12" s="507"/>
      <c r="G12" s="506" t="s">
        <v>628</v>
      </c>
      <c r="H12" s="507"/>
      <c r="I12" s="506" t="s">
        <v>629</v>
      </c>
      <c r="J12" s="507"/>
      <c r="K12" s="508" t="s">
        <v>630</v>
      </c>
      <c r="L12" s="507"/>
      <c r="M12" s="508" t="s">
        <v>631</v>
      </c>
      <c r="N12" s="507"/>
      <c r="O12" s="508" t="s">
        <v>632</v>
      </c>
      <c r="P12" s="507"/>
    </row>
    <row r="13" spans="1:16" ht="18" customHeight="1">
      <c r="A13" s="514" t="s">
        <v>633</v>
      </c>
      <c r="B13" s="515" t="str">
        <f>ORÇAMENTO!D12</f>
        <v>SERVIÇOS PRELIMINARES</v>
      </c>
      <c r="C13" s="516">
        <f>D13/D43</f>
        <v>0.043954448112535495</v>
      </c>
      <c r="D13" s="517">
        <f>ORÇAMENTO!I21</f>
        <v>119458.28</v>
      </c>
      <c r="E13" s="185">
        <v>1</v>
      </c>
      <c r="F13" s="186">
        <f>E13*D13</f>
        <v>119458.28</v>
      </c>
      <c r="G13" s="185"/>
      <c r="H13" s="186"/>
      <c r="I13" s="185"/>
      <c r="J13" s="186"/>
      <c r="K13" s="187"/>
      <c r="L13" s="188"/>
      <c r="M13" s="187"/>
      <c r="N13" s="188"/>
      <c r="O13" s="189"/>
      <c r="P13" s="188"/>
    </row>
    <row r="14" spans="1:16" ht="9" customHeight="1">
      <c r="A14" s="510"/>
      <c r="B14" s="498"/>
      <c r="C14" s="512"/>
      <c r="D14" s="513"/>
      <c r="E14" s="216"/>
      <c r="F14" s="217"/>
      <c r="G14" s="190"/>
      <c r="H14" s="191"/>
      <c r="I14" s="190"/>
      <c r="J14" s="191"/>
      <c r="K14" s="192"/>
      <c r="L14" s="191"/>
      <c r="M14" s="192"/>
      <c r="N14" s="191"/>
      <c r="O14" s="192"/>
      <c r="P14" s="191"/>
    </row>
    <row r="15" spans="1:16" ht="12.75">
      <c r="A15" s="509" t="s">
        <v>634</v>
      </c>
      <c r="B15" s="497" t="str">
        <f>ORÇAMENTO!D22</f>
        <v>INFRA ESTRUTURA</v>
      </c>
      <c r="C15" s="511">
        <f>D15/D43</f>
        <v>0.05564362597936474</v>
      </c>
      <c r="D15" s="513">
        <f>ORÇAMENTO!I39</f>
        <v>151226.83000000002</v>
      </c>
      <c r="E15" s="185">
        <v>0.5</v>
      </c>
      <c r="F15" s="193">
        <f>E15*D15</f>
        <v>75613.41500000001</v>
      </c>
      <c r="G15" s="185">
        <v>0.5</v>
      </c>
      <c r="H15" s="193">
        <f>G15*D15</f>
        <v>75613.41500000001</v>
      </c>
      <c r="I15" s="185"/>
      <c r="J15" s="193"/>
      <c r="K15" s="194"/>
      <c r="L15" s="193"/>
      <c r="M15" s="194"/>
      <c r="N15" s="193"/>
      <c r="O15" s="195"/>
      <c r="P15" s="193"/>
    </row>
    <row r="16" spans="1:16" ht="9" customHeight="1">
      <c r="A16" s="510"/>
      <c r="B16" s="498"/>
      <c r="C16" s="512"/>
      <c r="D16" s="513"/>
      <c r="E16" s="216"/>
      <c r="F16" s="217"/>
      <c r="G16" s="216"/>
      <c r="H16" s="217"/>
      <c r="I16" s="190"/>
      <c r="J16" s="191"/>
      <c r="K16" s="192"/>
      <c r="L16" s="191"/>
      <c r="M16" s="192"/>
      <c r="N16" s="191"/>
      <c r="O16" s="192"/>
      <c r="P16" s="191"/>
    </row>
    <row r="17" spans="1:16" ht="12.75">
      <c r="A17" s="509" t="s">
        <v>635</v>
      </c>
      <c r="B17" s="497" t="str">
        <f>ORÇAMENTO!D40</f>
        <v>SUPER ESTRUTURA</v>
      </c>
      <c r="C17" s="511">
        <f>D17/D43</f>
        <v>0.07450624657040168</v>
      </c>
      <c r="D17" s="513">
        <f>ORÇAMENTO!I53</f>
        <v>202491.18</v>
      </c>
      <c r="E17" s="185"/>
      <c r="F17" s="193"/>
      <c r="G17" s="185">
        <v>0.5</v>
      </c>
      <c r="H17" s="193">
        <f>G17*D17</f>
        <v>101245.59</v>
      </c>
      <c r="I17" s="185">
        <v>0.5</v>
      </c>
      <c r="J17" s="193">
        <f>I17*D17</f>
        <v>101245.59</v>
      </c>
      <c r="K17" s="194"/>
      <c r="L17" s="193"/>
      <c r="M17" s="194"/>
      <c r="N17" s="193"/>
      <c r="O17" s="195"/>
      <c r="P17" s="193"/>
    </row>
    <row r="18" spans="1:16" ht="9" customHeight="1">
      <c r="A18" s="510"/>
      <c r="B18" s="498"/>
      <c r="C18" s="512"/>
      <c r="D18" s="513"/>
      <c r="E18" s="196"/>
      <c r="F18" s="197"/>
      <c r="G18" s="216"/>
      <c r="H18" s="217"/>
      <c r="I18" s="216"/>
      <c r="J18" s="217"/>
      <c r="K18" s="198"/>
      <c r="L18" s="197"/>
      <c r="M18" s="198"/>
      <c r="N18" s="197"/>
      <c r="O18" s="192"/>
      <c r="P18" s="191"/>
    </row>
    <row r="19" spans="1:16" ht="31.5" customHeight="1">
      <c r="A19" s="509" t="s">
        <v>636</v>
      </c>
      <c r="B19" s="497" t="str">
        <f>ORÇAMENTO!D54</f>
        <v>QUADRA DE ESPORTE - PISO/PINTURA/ALAMBRADO/EQUPAMENTO.</v>
      </c>
      <c r="C19" s="511">
        <f>D19/D43</f>
        <v>0.09447201974303578</v>
      </c>
      <c r="D19" s="513">
        <f>ORÇAMENTO!I64</f>
        <v>256753.64999999994</v>
      </c>
      <c r="E19" s="185"/>
      <c r="F19" s="193"/>
      <c r="G19" s="199"/>
      <c r="H19" s="193"/>
      <c r="I19" s="199"/>
      <c r="J19" s="193"/>
      <c r="K19" s="194">
        <v>0.4</v>
      </c>
      <c r="L19" s="193">
        <f>K19*D19</f>
        <v>102701.45999999998</v>
      </c>
      <c r="M19" s="195">
        <v>0.4</v>
      </c>
      <c r="N19" s="193">
        <f>M19*D19</f>
        <v>102701.45999999998</v>
      </c>
      <c r="O19" s="195">
        <v>0.2</v>
      </c>
      <c r="P19" s="193">
        <f>O19*D19</f>
        <v>51350.72999999999</v>
      </c>
    </row>
    <row r="20" spans="1:16" ht="9" customHeight="1">
      <c r="A20" s="510"/>
      <c r="B20" s="498"/>
      <c r="C20" s="512"/>
      <c r="D20" s="513"/>
      <c r="E20" s="196"/>
      <c r="F20" s="197"/>
      <c r="G20" s="196"/>
      <c r="H20" s="197"/>
      <c r="I20" s="196"/>
      <c r="J20" s="197"/>
      <c r="K20" s="218"/>
      <c r="L20" s="217"/>
      <c r="M20" s="218"/>
      <c r="N20" s="217"/>
      <c r="O20" s="219"/>
      <c r="P20" s="220"/>
    </row>
    <row r="21" spans="1:16" ht="12.75">
      <c r="A21" s="509" t="s">
        <v>637</v>
      </c>
      <c r="B21" s="497" t="str">
        <f>ORÇAMENTO!D65</f>
        <v>PISO E FORRO</v>
      </c>
      <c r="C21" s="511">
        <f>D21/D43</f>
        <v>0.020991487395418756</v>
      </c>
      <c r="D21" s="513">
        <f>ORÇAMENTO!I71</f>
        <v>57050.13</v>
      </c>
      <c r="E21" s="185"/>
      <c r="F21" s="193"/>
      <c r="G21" s="199"/>
      <c r="H21" s="193"/>
      <c r="I21" s="199">
        <v>0.3</v>
      </c>
      <c r="J21" s="193">
        <f>I21*D21</f>
        <v>17115.038999999997</v>
      </c>
      <c r="K21" s="195">
        <v>0.4</v>
      </c>
      <c r="L21" s="193">
        <f>K21*D21</f>
        <v>22820.052</v>
      </c>
      <c r="M21" s="195">
        <v>0.3</v>
      </c>
      <c r="N21" s="193">
        <f>M21*D21</f>
        <v>17115.038999999997</v>
      </c>
      <c r="O21" s="195"/>
      <c r="P21" s="193"/>
    </row>
    <row r="22" spans="1:16" ht="9" customHeight="1">
      <c r="A22" s="510"/>
      <c r="B22" s="498"/>
      <c r="C22" s="512"/>
      <c r="D22" s="513"/>
      <c r="E22" s="196"/>
      <c r="F22" s="197"/>
      <c r="G22" s="196"/>
      <c r="H22" s="197"/>
      <c r="I22" s="216"/>
      <c r="J22" s="217"/>
      <c r="K22" s="218"/>
      <c r="L22" s="217"/>
      <c r="M22" s="218"/>
      <c r="N22" s="217"/>
      <c r="O22" s="192"/>
      <c r="P22" s="191"/>
    </row>
    <row r="23" spans="1:16" ht="12.75">
      <c r="A23" s="509">
        <v>6</v>
      </c>
      <c r="B23" s="497" t="str">
        <f>ORÇAMENTO!D72</f>
        <v>COBERTURA</v>
      </c>
      <c r="C23" s="499">
        <f>D23/D43</f>
        <v>0.38207532108237363</v>
      </c>
      <c r="D23" s="513">
        <f>ORÇAMENTO!I83</f>
        <v>1038394.5800000001</v>
      </c>
      <c r="E23" s="185"/>
      <c r="F23" s="193"/>
      <c r="G23" s="199"/>
      <c r="H23" s="193"/>
      <c r="I23" s="199">
        <v>0.3</v>
      </c>
      <c r="J23" s="193">
        <f>I23*D23</f>
        <v>311518.374</v>
      </c>
      <c r="K23" s="195">
        <v>0.5</v>
      </c>
      <c r="L23" s="193">
        <f>K23*D23</f>
        <v>519197.29000000004</v>
      </c>
      <c r="M23" s="195">
        <v>0.2</v>
      </c>
      <c r="N23" s="193">
        <f>M23*D23</f>
        <v>207678.91600000003</v>
      </c>
      <c r="O23" s="195"/>
      <c r="P23" s="193"/>
    </row>
    <row r="24" spans="1:16" ht="12.75">
      <c r="A24" s="510"/>
      <c r="B24" s="498"/>
      <c r="C24" s="500"/>
      <c r="D24" s="513"/>
      <c r="E24" s="196"/>
      <c r="F24" s="197"/>
      <c r="G24" s="196"/>
      <c r="H24" s="197"/>
      <c r="I24" s="216"/>
      <c r="J24" s="217"/>
      <c r="K24" s="218"/>
      <c r="L24" s="217"/>
      <c r="M24" s="218"/>
      <c r="N24" s="217"/>
      <c r="O24" s="192"/>
      <c r="P24" s="191"/>
    </row>
    <row r="25" spans="1:16" ht="12.75">
      <c r="A25" s="509">
        <v>7</v>
      </c>
      <c r="B25" s="497" t="str">
        <f>ORÇAMENTO!D84</f>
        <v>INSTALAÇÕES HIDROSSANITÁRIAS</v>
      </c>
      <c r="C25" s="499">
        <f>D25/D43</f>
        <v>0.028836943185140015</v>
      </c>
      <c r="D25" s="513">
        <f>ORÇAMENTO!I137</f>
        <v>78372.31000000003</v>
      </c>
      <c r="E25" s="185"/>
      <c r="F25" s="193"/>
      <c r="G25" s="199">
        <v>0.1</v>
      </c>
      <c r="H25" s="193">
        <f>G25*D25</f>
        <v>7837.231000000003</v>
      </c>
      <c r="I25" s="199">
        <v>0.3</v>
      </c>
      <c r="J25" s="193">
        <f>I25*D25</f>
        <v>23511.693000000007</v>
      </c>
      <c r="K25" s="195">
        <v>0.3</v>
      </c>
      <c r="L25" s="193">
        <f>K25*D25</f>
        <v>23511.693000000007</v>
      </c>
      <c r="M25" s="195">
        <v>0.3</v>
      </c>
      <c r="N25" s="193">
        <f>M25*D25</f>
        <v>23511.693000000007</v>
      </c>
      <c r="O25" s="195"/>
      <c r="P25" s="193"/>
    </row>
    <row r="26" spans="1:16" ht="12.75">
      <c r="A26" s="510"/>
      <c r="B26" s="498"/>
      <c r="C26" s="500"/>
      <c r="D26" s="513"/>
      <c r="E26" s="196"/>
      <c r="F26" s="197"/>
      <c r="G26" s="216"/>
      <c r="H26" s="217"/>
      <c r="I26" s="216"/>
      <c r="J26" s="217"/>
      <c r="K26" s="218"/>
      <c r="L26" s="217"/>
      <c r="M26" s="218"/>
      <c r="N26" s="217"/>
      <c r="O26" s="192"/>
      <c r="P26" s="191"/>
    </row>
    <row r="27" spans="1:16" ht="12.75">
      <c r="A27" s="509">
        <v>8</v>
      </c>
      <c r="B27" s="497" t="str">
        <f>ORÇAMENTO!D138</f>
        <v>INSTALAÇÕES ELETRICAS / SPDA</v>
      </c>
      <c r="C27" s="499">
        <f>D27/D43</f>
        <v>0.04524835235228896</v>
      </c>
      <c r="D27" s="513">
        <f>ORÇAMENTO!I198</f>
        <v>122974.82000000002</v>
      </c>
      <c r="E27" s="185"/>
      <c r="F27" s="193"/>
      <c r="G27" s="199"/>
      <c r="H27" s="193"/>
      <c r="I27" s="199"/>
      <c r="J27" s="193"/>
      <c r="K27" s="195">
        <v>0.4</v>
      </c>
      <c r="L27" s="193">
        <f>K27*D27</f>
        <v>49189.928000000014</v>
      </c>
      <c r="M27" s="195">
        <v>0.4</v>
      </c>
      <c r="N27" s="193">
        <f>M27*D27</f>
        <v>49189.928000000014</v>
      </c>
      <c r="O27" s="195">
        <v>0.2</v>
      </c>
      <c r="P27" s="193">
        <f>O27*D27</f>
        <v>24594.964000000007</v>
      </c>
    </row>
    <row r="28" spans="1:16" ht="12.75">
      <c r="A28" s="510"/>
      <c r="B28" s="498"/>
      <c r="C28" s="500"/>
      <c r="D28" s="513"/>
      <c r="E28" s="196"/>
      <c r="F28" s="197"/>
      <c r="G28" s="196"/>
      <c r="H28" s="197"/>
      <c r="I28" s="196"/>
      <c r="J28" s="197"/>
      <c r="K28" s="218"/>
      <c r="L28" s="217"/>
      <c r="M28" s="218"/>
      <c r="N28" s="217"/>
      <c r="O28" s="219"/>
      <c r="P28" s="220"/>
    </row>
    <row r="29" spans="1:16" ht="12.75">
      <c r="A29" s="509">
        <v>9</v>
      </c>
      <c r="B29" s="497" t="str">
        <f>ORÇAMENTO!D199</f>
        <v>PREVENÇÃO A INCÊNDIO</v>
      </c>
      <c r="C29" s="499">
        <f>D29/D43</f>
        <v>0.0009396070065473496</v>
      </c>
      <c r="D29" s="517">
        <f>ORÇAMENTO!I207</f>
        <v>2553.64</v>
      </c>
      <c r="E29" s="185"/>
      <c r="F29" s="193"/>
      <c r="G29" s="199"/>
      <c r="H29" s="193"/>
      <c r="I29" s="199"/>
      <c r="J29" s="193"/>
      <c r="K29" s="195"/>
      <c r="L29" s="193"/>
      <c r="M29" s="195"/>
      <c r="N29" s="193"/>
      <c r="O29" s="195">
        <v>1</v>
      </c>
      <c r="P29" s="193">
        <f>O29*D29</f>
        <v>2553.64</v>
      </c>
    </row>
    <row r="30" spans="1:16" ht="12.75">
      <c r="A30" s="510"/>
      <c r="B30" s="498"/>
      <c r="C30" s="500"/>
      <c r="D30" s="513"/>
      <c r="E30" s="196"/>
      <c r="F30" s="197"/>
      <c r="G30" s="196"/>
      <c r="H30" s="197"/>
      <c r="I30" s="196"/>
      <c r="J30" s="197"/>
      <c r="K30" s="198"/>
      <c r="L30" s="197"/>
      <c r="M30" s="198"/>
      <c r="N30" s="197"/>
      <c r="O30" s="219"/>
      <c r="P30" s="220"/>
    </row>
    <row r="31" spans="1:16" ht="12.75">
      <c r="A31" s="509">
        <v>10</v>
      </c>
      <c r="B31" s="497" t="str">
        <f>ORÇAMENTO!D208</f>
        <v>PAREDE E REVESTIMENTO</v>
      </c>
      <c r="C31" s="499">
        <f>D31/D43</f>
        <v>0.1107063134089114</v>
      </c>
      <c r="D31" s="517">
        <f>ORÇAMENTO!I215</f>
        <v>300874.8</v>
      </c>
      <c r="E31" s="185"/>
      <c r="F31" s="193"/>
      <c r="G31" s="199"/>
      <c r="H31" s="193"/>
      <c r="I31" s="199">
        <v>0.2</v>
      </c>
      <c r="J31" s="193">
        <f>I31*D31</f>
        <v>60174.96</v>
      </c>
      <c r="K31" s="195">
        <v>0.4</v>
      </c>
      <c r="L31" s="193">
        <f>K31*D31</f>
        <v>120349.92</v>
      </c>
      <c r="M31" s="195">
        <v>0.4</v>
      </c>
      <c r="N31" s="193">
        <f>M31*D31</f>
        <v>120349.92</v>
      </c>
      <c r="O31" s="195"/>
      <c r="P31" s="193"/>
    </row>
    <row r="32" spans="1:16" ht="12.75">
      <c r="A32" s="510"/>
      <c r="B32" s="498"/>
      <c r="C32" s="500"/>
      <c r="D32" s="513"/>
      <c r="E32" s="196"/>
      <c r="F32" s="197"/>
      <c r="G32" s="196"/>
      <c r="H32" s="197"/>
      <c r="I32" s="216"/>
      <c r="J32" s="217"/>
      <c r="K32" s="218"/>
      <c r="L32" s="217"/>
      <c r="M32" s="218"/>
      <c r="N32" s="217"/>
      <c r="O32" s="192"/>
      <c r="P32" s="191"/>
    </row>
    <row r="33" spans="1:16" ht="12.75">
      <c r="A33" s="495">
        <v>11</v>
      </c>
      <c r="B33" s="497" t="str">
        <f>ORÇAMENTO!D216</f>
        <v xml:space="preserve">ARQUIBANCADA </v>
      </c>
      <c r="C33" s="499">
        <f>D33/D43</f>
        <v>0.044470182578132476</v>
      </c>
      <c r="D33" s="517">
        <f>ORÇAMENTO!I223</f>
        <v>120859.93</v>
      </c>
      <c r="E33" s="199"/>
      <c r="F33" s="193"/>
      <c r="G33" s="199"/>
      <c r="H33" s="193"/>
      <c r="I33" s="199">
        <v>0.3</v>
      </c>
      <c r="J33" s="193">
        <f>I33*D33</f>
        <v>36257.979</v>
      </c>
      <c r="K33" s="195">
        <v>0.4</v>
      </c>
      <c r="L33" s="193">
        <f>K33*D33</f>
        <v>48343.972</v>
      </c>
      <c r="M33" s="195">
        <v>0.3</v>
      </c>
      <c r="N33" s="193">
        <f>M33*D33</f>
        <v>36257.979</v>
      </c>
      <c r="O33" s="195"/>
      <c r="P33" s="193"/>
    </row>
    <row r="34" spans="1:16" ht="12.75">
      <c r="A34" s="496"/>
      <c r="B34" s="498"/>
      <c r="C34" s="500"/>
      <c r="D34" s="513"/>
      <c r="E34" s="196"/>
      <c r="F34" s="200"/>
      <c r="G34" s="196"/>
      <c r="H34" s="197"/>
      <c r="I34" s="216"/>
      <c r="J34" s="217"/>
      <c r="K34" s="218"/>
      <c r="L34" s="217"/>
      <c r="M34" s="218"/>
      <c r="N34" s="217"/>
      <c r="O34" s="192"/>
      <c r="P34" s="191"/>
    </row>
    <row r="35" spans="1:16" ht="12.75">
      <c r="A35" s="509">
        <v>12</v>
      </c>
      <c r="B35" s="497" t="str">
        <f>ORÇAMENTO!D224</f>
        <v>PORTAS E ESQUADRIAS</v>
      </c>
      <c r="C35" s="499">
        <f>D35/D43</f>
        <v>0.02241733782670582</v>
      </c>
      <c r="D35" s="513">
        <f>ORÇAMENTO!I228</f>
        <v>60925.270000000004</v>
      </c>
      <c r="E35" s="199"/>
      <c r="F35" s="193"/>
      <c r="G35" s="199"/>
      <c r="H35" s="193"/>
      <c r="I35" s="199"/>
      <c r="J35" s="193"/>
      <c r="K35" s="195">
        <v>0.5</v>
      </c>
      <c r="L35" s="193">
        <f>K35*D35</f>
        <v>30462.635000000002</v>
      </c>
      <c r="M35" s="195">
        <v>0.5</v>
      </c>
      <c r="N35" s="193">
        <f>M35*D35</f>
        <v>30462.635000000002</v>
      </c>
      <c r="O35" s="195"/>
      <c r="P35" s="193"/>
    </row>
    <row r="36" spans="1:16" ht="12.75">
      <c r="A36" s="510"/>
      <c r="B36" s="498"/>
      <c r="C36" s="500"/>
      <c r="D36" s="513"/>
      <c r="E36" s="196"/>
      <c r="F36" s="200"/>
      <c r="G36" s="196"/>
      <c r="H36" s="197"/>
      <c r="I36" s="196"/>
      <c r="J36" s="197"/>
      <c r="K36" s="218"/>
      <c r="L36" s="217"/>
      <c r="M36" s="218"/>
      <c r="N36" s="217"/>
      <c r="O36" s="192"/>
      <c r="P36" s="191"/>
    </row>
    <row r="37" spans="1:16" ht="14.25" customHeight="1">
      <c r="A37" s="495">
        <v>13</v>
      </c>
      <c r="B37" s="497" t="str">
        <f>ORÇAMENTO!D229</f>
        <v>PINTURA</v>
      </c>
      <c r="C37" s="499">
        <f>D37/D43</f>
        <v>0.031284383140920885</v>
      </c>
      <c r="D37" s="501">
        <f>ORÇAMENTO!I233</f>
        <v>85023.9</v>
      </c>
      <c r="E37" s="199"/>
      <c r="F37" s="193"/>
      <c r="G37" s="199"/>
      <c r="H37" s="193"/>
      <c r="I37" s="199"/>
      <c r="J37" s="193"/>
      <c r="K37" s="195">
        <v>0.4</v>
      </c>
      <c r="L37" s="193">
        <f>K37*D37</f>
        <v>34009.56</v>
      </c>
      <c r="M37" s="195">
        <v>0.4</v>
      </c>
      <c r="N37" s="193">
        <f>M37*D37</f>
        <v>34009.56</v>
      </c>
      <c r="O37" s="195">
        <v>0.2</v>
      </c>
      <c r="P37" s="193">
        <f>O37*D37</f>
        <v>17004.78</v>
      </c>
    </row>
    <row r="38" spans="1:16" ht="14.25" customHeight="1">
      <c r="A38" s="496"/>
      <c r="B38" s="498"/>
      <c r="C38" s="500"/>
      <c r="D38" s="502"/>
      <c r="E38" s="196"/>
      <c r="F38" s="200"/>
      <c r="G38" s="196"/>
      <c r="H38" s="197"/>
      <c r="I38" s="196"/>
      <c r="J38" s="197"/>
      <c r="K38" s="218"/>
      <c r="L38" s="217"/>
      <c r="M38" s="218"/>
      <c r="N38" s="217"/>
      <c r="O38" s="219"/>
      <c r="P38" s="220"/>
    </row>
    <row r="39" spans="1:20" ht="14.25" customHeight="1">
      <c r="A39" s="495">
        <v>14</v>
      </c>
      <c r="B39" s="497" t="str">
        <f>ORÇAMENTO!D234</f>
        <v>ADMINISTRAÇÃO DA OBRA</v>
      </c>
      <c r="C39" s="499">
        <f>D39/D43</f>
        <v>0.04215749625794935</v>
      </c>
      <c r="D39" s="501">
        <f>ORÇAMENTO!I236</f>
        <v>114574.57</v>
      </c>
      <c r="E39" s="195">
        <v>0.084</v>
      </c>
      <c r="F39" s="193">
        <f>E39*$D$39</f>
        <v>9624.26388</v>
      </c>
      <c r="G39" s="195">
        <v>0.083</v>
      </c>
      <c r="H39" s="193">
        <f>G39*$D$39</f>
        <v>9509.689310000002</v>
      </c>
      <c r="I39" s="195">
        <v>0.21</v>
      </c>
      <c r="J39" s="193">
        <f>I39*$D$39</f>
        <v>24060.6597</v>
      </c>
      <c r="K39" s="195">
        <v>0.35</v>
      </c>
      <c r="L39" s="193">
        <f>K39*$D$39</f>
        <v>40101.0995</v>
      </c>
      <c r="M39" s="195">
        <v>0.235</v>
      </c>
      <c r="N39" s="193">
        <f>M39*$D$39</f>
        <v>26925.02395</v>
      </c>
      <c r="O39" s="195">
        <v>0.038</v>
      </c>
      <c r="P39" s="193">
        <f>O39*$D$39</f>
        <v>4353.83366</v>
      </c>
      <c r="R39" s="356"/>
      <c r="S39" s="356"/>
      <c r="T39" s="356"/>
    </row>
    <row r="40" spans="1:16" ht="14.25" customHeight="1">
      <c r="A40" s="496"/>
      <c r="B40" s="498"/>
      <c r="C40" s="500"/>
      <c r="D40" s="502"/>
      <c r="E40" s="218"/>
      <c r="F40" s="217"/>
      <c r="G40" s="218"/>
      <c r="H40" s="217"/>
      <c r="I40" s="218"/>
      <c r="J40" s="217"/>
      <c r="K40" s="221"/>
      <c r="L40" s="217"/>
      <c r="M40" s="221"/>
      <c r="N40" s="217"/>
      <c r="O40" s="221"/>
      <c r="P40" s="220"/>
    </row>
    <row r="41" spans="1:16" ht="12.75">
      <c r="A41" s="509">
        <v>15</v>
      </c>
      <c r="B41" s="497" t="str">
        <f>ORÇAMENTO!D237</f>
        <v>LIMPEZA FINAL DA OBRA</v>
      </c>
      <c r="C41" s="499">
        <f>D41/D43</f>
        <v>0.0022962353602738513</v>
      </c>
      <c r="D41" s="517">
        <f>ORÇAMENTO!I239</f>
        <v>6240.65</v>
      </c>
      <c r="E41" s="185"/>
      <c r="F41" s="193"/>
      <c r="G41" s="199"/>
      <c r="H41" s="193"/>
      <c r="I41" s="199"/>
      <c r="J41" s="193"/>
      <c r="K41" s="195"/>
      <c r="L41" s="193"/>
      <c r="M41" s="195"/>
      <c r="N41" s="193"/>
      <c r="O41" s="195">
        <v>1</v>
      </c>
      <c r="P41" s="193">
        <f>O41*D41</f>
        <v>6240.65</v>
      </c>
    </row>
    <row r="42" spans="1:16" ht="13.8" thickBot="1">
      <c r="A42" s="514"/>
      <c r="B42" s="515"/>
      <c r="C42" s="523"/>
      <c r="D42" s="524"/>
      <c r="E42" s="201"/>
      <c r="F42" s="202"/>
      <c r="G42" s="203"/>
      <c r="H42" s="197"/>
      <c r="I42" s="203"/>
      <c r="J42" s="197"/>
      <c r="K42" s="204"/>
      <c r="L42" s="197"/>
      <c r="M42" s="204"/>
      <c r="N42" s="197"/>
      <c r="O42" s="221"/>
      <c r="P42" s="222"/>
    </row>
    <row r="43" spans="1:16" ht="15.6" thickBot="1">
      <c r="A43" s="525" t="s">
        <v>638</v>
      </c>
      <c r="B43" s="526"/>
      <c r="C43" s="214">
        <f>SUM(C13:C42)</f>
        <v>1.0000000000000002</v>
      </c>
      <c r="D43" s="215">
        <f>SUM(D13:D42)</f>
        <v>2717774.5399999996</v>
      </c>
      <c r="E43" s="205"/>
      <c r="F43" s="206"/>
      <c r="G43" s="205"/>
      <c r="H43" s="206"/>
      <c r="I43" s="205"/>
      <c r="J43" s="206"/>
      <c r="K43" s="207"/>
      <c r="L43" s="206"/>
      <c r="M43" s="207"/>
      <c r="N43" s="206"/>
      <c r="O43" s="207"/>
      <c r="P43" s="206"/>
    </row>
    <row r="44" spans="1:16" ht="13.8">
      <c r="A44" s="527" t="s">
        <v>639</v>
      </c>
      <c r="B44" s="528"/>
      <c r="C44" s="528"/>
      <c r="D44" s="211"/>
      <c r="E44" s="520">
        <f>E45/D43</f>
        <v>0.0753174907878856</v>
      </c>
      <c r="F44" s="521"/>
      <c r="G44" s="520">
        <f>G45/D43</f>
        <v>0.07145770278280701</v>
      </c>
      <c r="H44" s="521"/>
      <c r="I44" s="520">
        <f>I45/D43</f>
        <v>0.21115964045347196</v>
      </c>
      <c r="J44" s="521"/>
      <c r="K44" s="522">
        <f>K45/D43</f>
        <v>0.3645216315478473</v>
      </c>
      <c r="L44" s="521"/>
      <c r="M44" s="522">
        <f>M45/D43</f>
        <v>0.23850475615611594</v>
      </c>
      <c r="N44" s="521"/>
      <c r="O44" s="522">
        <f>O45/D43</f>
        <v>0.039038778271872396</v>
      </c>
      <c r="P44" s="521"/>
    </row>
    <row r="45" spans="1:16" ht="13.8">
      <c r="A45" s="534" t="s">
        <v>640</v>
      </c>
      <c r="B45" s="535"/>
      <c r="C45" s="535"/>
      <c r="D45" s="212"/>
      <c r="E45" s="539">
        <f>SUM(F13:F42)</f>
        <v>204695.95888000002</v>
      </c>
      <c r="F45" s="519"/>
      <c r="G45" s="539">
        <f>SUM(H13:H42)</f>
        <v>194205.92531000002</v>
      </c>
      <c r="H45" s="519"/>
      <c r="I45" s="539">
        <f>SUM(J13:J42)</f>
        <v>573884.2947000001</v>
      </c>
      <c r="J45" s="519"/>
      <c r="K45" s="518">
        <f>SUM(L13:L42)</f>
        <v>990687.6095</v>
      </c>
      <c r="L45" s="519"/>
      <c r="M45" s="518">
        <f>SUM(N13:N42)</f>
        <v>648202.1539500001</v>
      </c>
      <c r="N45" s="519"/>
      <c r="O45" s="518">
        <f>SUM(P13:P42)</f>
        <v>106098.59765999998</v>
      </c>
      <c r="P45" s="519"/>
    </row>
    <row r="46" spans="1:16" ht="13.8">
      <c r="A46" s="534" t="s">
        <v>641</v>
      </c>
      <c r="B46" s="535"/>
      <c r="C46" s="535"/>
      <c r="D46" s="212"/>
      <c r="E46" s="536">
        <f>E47/D43</f>
        <v>0.0753174907878856</v>
      </c>
      <c r="F46" s="537"/>
      <c r="G46" s="536">
        <f>G47/D43</f>
        <v>0.1467751935706926</v>
      </c>
      <c r="H46" s="537"/>
      <c r="I46" s="536">
        <f>I47/D43</f>
        <v>0.3579348340241646</v>
      </c>
      <c r="J46" s="537"/>
      <c r="K46" s="538">
        <f>K47/D43</f>
        <v>0.7224564655720119</v>
      </c>
      <c r="L46" s="537"/>
      <c r="M46" s="538">
        <f>M47/D43</f>
        <v>0.9609612217281278</v>
      </c>
      <c r="N46" s="537"/>
      <c r="O46" s="538">
        <f>O47/D43</f>
        <v>1.0000000000000002</v>
      </c>
      <c r="P46" s="537"/>
    </row>
    <row r="47" spans="1:16" ht="14.4" thickBot="1">
      <c r="A47" s="531" t="s">
        <v>642</v>
      </c>
      <c r="B47" s="532"/>
      <c r="C47" s="532"/>
      <c r="D47" s="213"/>
      <c r="E47" s="533">
        <f>SUM(F13:F42)</f>
        <v>204695.95888000002</v>
      </c>
      <c r="F47" s="530"/>
      <c r="G47" s="533">
        <f>G45+E47</f>
        <v>398901.88419</v>
      </c>
      <c r="H47" s="530"/>
      <c r="I47" s="533">
        <f>I45+G47</f>
        <v>972786.1788900001</v>
      </c>
      <c r="J47" s="530"/>
      <c r="K47" s="529">
        <f>K45+I47</f>
        <v>1963473.7883900001</v>
      </c>
      <c r="L47" s="530"/>
      <c r="M47" s="529">
        <f>M45+K47</f>
        <v>2611675.94234</v>
      </c>
      <c r="N47" s="530"/>
      <c r="O47" s="529">
        <f>O45+M47</f>
        <v>2717774.54</v>
      </c>
      <c r="P47" s="530"/>
    </row>
  </sheetData>
  <mergeCells count="107">
    <mergeCell ref="C10:M10"/>
    <mergeCell ref="N10:P10"/>
    <mergeCell ref="C9:M9"/>
    <mergeCell ref="N9:P9"/>
    <mergeCell ref="C2:P2"/>
    <mergeCell ref="C3:P3"/>
    <mergeCell ref="C4:P4"/>
    <mergeCell ref="C5:P5"/>
    <mergeCell ref="C6:P6"/>
    <mergeCell ref="C7:P7"/>
    <mergeCell ref="O47:P47"/>
    <mergeCell ref="A37:A38"/>
    <mergeCell ref="B37:B38"/>
    <mergeCell ref="C37:C38"/>
    <mergeCell ref="D37:D38"/>
    <mergeCell ref="C8:P8"/>
    <mergeCell ref="A47:C47"/>
    <mergeCell ref="E47:F47"/>
    <mergeCell ref="G47:H47"/>
    <mergeCell ref="I47:J47"/>
    <mergeCell ref="K47:L47"/>
    <mergeCell ref="M47:N47"/>
    <mergeCell ref="O45:P45"/>
    <mergeCell ref="A46:C46"/>
    <mergeCell ref="E46:F46"/>
    <mergeCell ref="G46:H46"/>
    <mergeCell ref="I46:J46"/>
    <mergeCell ref="K46:L46"/>
    <mergeCell ref="M46:N46"/>
    <mergeCell ref="O46:P46"/>
    <mergeCell ref="A45:C45"/>
    <mergeCell ref="E45:F45"/>
    <mergeCell ref="G45:H45"/>
    <mergeCell ref="I45:J45"/>
    <mergeCell ref="K45:L45"/>
    <mergeCell ref="M45:N45"/>
    <mergeCell ref="E44:F44"/>
    <mergeCell ref="G44:H44"/>
    <mergeCell ref="I44:J44"/>
    <mergeCell ref="K44:L44"/>
    <mergeCell ref="M44:N44"/>
    <mergeCell ref="O44:P44"/>
    <mergeCell ref="A41:A42"/>
    <mergeCell ref="B41:B42"/>
    <mergeCell ref="C41:C42"/>
    <mergeCell ref="D41:D42"/>
    <mergeCell ref="A43:B43"/>
    <mergeCell ref="A44:C44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B15:B16"/>
    <mergeCell ref="C15:C16"/>
    <mergeCell ref="D15:D16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39:A40"/>
    <mergeCell ref="B39:B40"/>
    <mergeCell ref="C39:C40"/>
    <mergeCell ref="D39:D40"/>
    <mergeCell ref="A11:P11"/>
    <mergeCell ref="E12:F12"/>
    <mergeCell ref="G12:H12"/>
    <mergeCell ref="I12:J12"/>
    <mergeCell ref="K12:L12"/>
    <mergeCell ref="M12:N12"/>
    <mergeCell ref="O12:P12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</mergeCells>
  <printOptions/>
  <pageMargins left="0.511811024" right="0.511811024" top="0.787401575" bottom="0.787401575" header="0.31496062" footer="0.31496062"/>
  <pageSetup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view="pageBreakPreview" zoomScale="60" workbookViewId="0" topLeftCell="A13">
      <selection activeCell="A1" sqref="A1:I9"/>
    </sheetView>
  </sheetViews>
  <sheetFormatPr defaultColWidth="9.33203125" defaultRowHeight="12.75"/>
  <cols>
    <col min="2" max="2" width="13" style="0" customWidth="1"/>
    <col min="8" max="8" width="12.33203125" style="0" customWidth="1"/>
    <col min="9" max="9" width="14.5" style="0" customWidth="1"/>
  </cols>
  <sheetData>
    <row r="1" spans="1:9" ht="12.75">
      <c r="A1" s="225"/>
      <c r="B1" s="226"/>
      <c r="C1" s="226"/>
      <c r="D1" s="226"/>
      <c r="E1" s="226"/>
      <c r="F1" s="226"/>
      <c r="G1" s="226"/>
      <c r="H1" s="226"/>
      <c r="I1" s="227"/>
    </row>
    <row r="2" spans="1:9" ht="12.75" customHeight="1">
      <c r="A2" s="569" t="s">
        <v>645</v>
      </c>
      <c r="B2" s="570"/>
      <c r="C2" s="570"/>
      <c r="D2" s="570"/>
      <c r="E2" s="570"/>
      <c r="F2" s="570"/>
      <c r="G2" s="570"/>
      <c r="H2" s="570"/>
      <c r="I2" s="571"/>
    </row>
    <row r="3" spans="1:9" ht="14.25">
      <c r="A3" s="569" t="s">
        <v>646</v>
      </c>
      <c r="B3" s="570"/>
      <c r="C3" s="570"/>
      <c r="D3" s="570"/>
      <c r="E3" s="570"/>
      <c r="F3" s="570"/>
      <c r="G3" s="570"/>
      <c r="H3" s="570"/>
      <c r="I3" s="571"/>
    </row>
    <row r="4" spans="1:9" ht="14.25">
      <c r="A4" s="569" t="s">
        <v>647</v>
      </c>
      <c r="B4" s="570"/>
      <c r="C4" s="570"/>
      <c r="D4" s="570"/>
      <c r="E4" s="570"/>
      <c r="F4" s="570"/>
      <c r="G4" s="570"/>
      <c r="H4" s="570"/>
      <c r="I4" s="571"/>
    </row>
    <row r="5" spans="1:9" ht="12.75">
      <c r="A5" s="566"/>
      <c r="B5" s="567"/>
      <c r="C5" s="567"/>
      <c r="D5" s="567"/>
      <c r="E5" s="567"/>
      <c r="F5" s="567"/>
      <c r="G5" s="567"/>
      <c r="H5" s="567"/>
      <c r="I5" s="568"/>
    </row>
    <row r="6" spans="1:9" ht="15">
      <c r="A6" s="417" t="s">
        <v>590</v>
      </c>
      <c r="B6" s="418"/>
      <c r="C6" s="418"/>
      <c r="D6" s="418"/>
      <c r="E6" s="418"/>
      <c r="F6" s="418"/>
      <c r="G6" s="418"/>
      <c r="H6" s="418"/>
      <c r="I6" s="419"/>
    </row>
    <row r="7" spans="1:9" ht="15.75" customHeight="1">
      <c r="A7" s="420" t="s">
        <v>644</v>
      </c>
      <c r="B7" s="421"/>
      <c r="C7" s="421"/>
      <c r="D7" s="421"/>
      <c r="E7" s="421"/>
      <c r="F7" s="421"/>
      <c r="G7" s="421"/>
      <c r="H7" s="421"/>
      <c r="I7" s="422"/>
    </row>
    <row r="8" spans="1:9" ht="12.75">
      <c r="A8" s="564" t="s">
        <v>685</v>
      </c>
      <c r="B8" s="565"/>
      <c r="C8" s="565"/>
      <c r="D8" s="565"/>
      <c r="E8" s="565"/>
      <c r="F8" s="565"/>
      <c r="G8" s="565"/>
      <c r="H8" s="561">
        <f>I30</f>
        <v>0.2881986483454233</v>
      </c>
      <c r="I8" s="545"/>
    </row>
    <row r="9" spans="1:9" ht="23.4" customHeight="1" thickBot="1">
      <c r="A9" s="562" t="s">
        <v>871</v>
      </c>
      <c r="B9" s="563"/>
      <c r="C9" s="563"/>
      <c r="D9" s="563"/>
      <c r="E9" s="563"/>
      <c r="F9" s="563"/>
      <c r="G9" s="559" t="s">
        <v>643</v>
      </c>
      <c r="H9" s="559"/>
      <c r="I9" s="560"/>
    </row>
    <row r="10" ht="4.2" customHeight="1"/>
    <row r="11" spans="1:9" ht="19.5" customHeight="1" thickBot="1">
      <c r="A11" s="549" t="s">
        <v>379</v>
      </c>
      <c r="B11" s="550"/>
      <c r="C11" s="550"/>
      <c r="D11" s="550"/>
      <c r="E11" s="550"/>
      <c r="F11" s="550"/>
      <c r="G11" s="550"/>
      <c r="H11" s="550"/>
      <c r="I11" s="551"/>
    </row>
    <row r="12" spans="1:9" ht="12.75">
      <c r="A12" s="76"/>
      <c r="B12" s="77"/>
      <c r="C12" s="77"/>
      <c r="D12" s="77"/>
      <c r="E12" s="77"/>
      <c r="F12" s="77"/>
      <c r="G12" s="77"/>
      <c r="H12" s="77"/>
      <c r="I12" s="78"/>
    </row>
    <row r="13" spans="1:9" ht="12.75">
      <c r="A13" s="79"/>
      <c r="B13" s="80"/>
      <c r="C13" s="80"/>
      <c r="D13" s="80"/>
      <c r="E13" s="80"/>
      <c r="F13" s="80"/>
      <c r="G13" s="80"/>
      <c r="H13" s="80"/>
      <c r="I13" s="81"/>
    </row>
    <row r="14" spans="1:9" ht="13.8" thickBot="1">
      <c r="A14" s="82" t="s">
        <v>380</v>
      </c>
      <c r="B14" s="83" t="s">
        <v>381</v>
      </c>
      <c r="C14" s="84"/>
      <c r="D14" s="84"/>
      <c r="E14" s="84"/>
      <c r="F14" s="84"/>
      <c r="G14" s="84"/>
      <c r="H14" s="84"/>
      <c r="I14" s="85"/>
    </row>
    <row r="15" spans="1:9" ht="12.75">
      <c r="A15" s="86">
        <v>1</v>
      </c>
      <c r="B15" s="87" t="s">
        <v>382</v>
      </c>
      <c r="C15" s="88"/>
      <c r="D15" s="88"/>
      <c r="E15" s="88"/>
      <c r="F15" s="88"/>
      <c r="G15" s="88"/>
      <c r="H15" s="89"/>
      <c r="I15" s="90">
        <v>0.03</v>
      </c>
    </row>
    <row r="16" spans="1:9" ht="12.75">
      <c r="A16" s="91">
        <v>2</v>
      </c>
      <c r="B16" s="92" t="s">
        <v>383</v>
      </c>
      <c r="C16" s="84"/>
      <c r="D16" s="84"/>
      <c r="E16" s="84"/>
      <c r="F16" s="84"/>
      <c r="G16" s="84"/>
      <c r="H16" s="84"/>
      <c r="I16" s="93">
        <v>0.008</v>
      </c>
    </row>
    <row r="17" spans="1:9" ht="12.75">
      <c r="A17" s="91">
        <v>3</v>
      </c>
      <c r="B17" s="92" t="s">
        <v>384</v>
      </c>
      <c r="C17" s="84"/>
      <c r="D17" s="84"/>
      <c r="E17" s="84"/>
      <c r="F17" s="84"/>
      <c r="G17" s="84"/>
      <c r="H17" s="94"/>
      <c r="I17" s="95">
        <v>0.0097</v>
      </c>
    </row>
    <row r="18" spans="1:9" ht="12.75">
      <c r="A18" s="91">
        <v>4</v>
      </c>
      <c r="B18" s="92" t="s">
        <v>385</v>
      </c>
      <c r="C18" s="84"/>
      <c r="D18" s="84"/>
      <c r="E18" s="84"/>
      <c r="F18" s="84"/>
      <c r="G18" s="84"/>
      <c r="H18" s="94"/>
      <c r="I18" s="93">
        <v>0.0059</v>
      </c>
    </row>
    <row r="19" spans="1:9" ht="12.75">
      <c r="A19" s="91">
        <v>5</v>
      </c>
      <c r="B19" s="92" t="s">
        <v>386</v>
      </c>
      <c r="C19" s="84"/>
      <c r="D19" s="84"/>
      <c r="E19" s="84"/>
      <c r="F19" s="84"/>
      <c r="G19" s="84"/>
      <c r="H19" s="94"/>
      <c r="I19" s="93">
        <v>0.0616</v>
      </c>
    </row>
    <row r="20" spans="1:9" ht="13.8" thickBot="1">
      <c r="A20" s="96">
        <v>6</v>
      </c>
      <c r="B20" s="97" t="s">
        <v>387</v>
      </c>
      <c r="C20" s="98"/>
      <c r="D20" s="98"/>
      <c r="E20" s="98"/>
      <c r="F20" s="98"/>
      <c r="G20" s="98"/>
      <c r="H20" s="99"/>
      <c r="I20" s="100">
        <f>I27</f>
        <v>0.1315</v>
      </c>
    </row>
    <row r="21" spans="1:9" ht="12.75">
      <c r="A21" s="101"/>
      <c r="B21" s="84"/>
      <c r="C21" s="84"/>
      <c r="D21" s="84"/>
      <c r="E21" s="84"/>
      <c r="F21" s="84"/>
      <c r="G21" s="84"/>
      <c r="H21" s="84"/>
      <c r="I21" s="102"/>
    </row>
    <row r="22" spans="1:9" ht="13.8" thickBot="1">
      <c r="A22" s="82" t="s">
        <v>380</v>
      </c>
      <c r="B22" s="83" t="s">
        <v>388</v>
      </c>
      <c r="C22" s="84"/>
      <c r="D22" s="84"/>
      <c r="E22" s="84"/>
      <c r="F22" s="84"/>
      <c r="G22" s="84"/>
      <c r="H22" s="84"/>
      <c r="I22" s="102"/>
    </row>
    <row r="23" spans="1:9" ht="12.75">
      <c r="A23" s="86" t="s">
        <v>94</v>
      </c>
      <c r="B23" s="103" t="s">
        <v>389</v>
      </c>
      <c r="C23" s="88"/>
      <c r="D23" s="88"/>
      <c r="E23" s="88"/>
      <c r="F23" s="88"/>
      <c r="G23" s="88"/>
      <c r="H23" s="88"/>
      <c r="I23" s="104">
        <v>0.05</v>
      </c>
    </row>
    <row r="24" spans="1:9" ht="12.75">
      <c r="A24" s="91" t="s">
        <v>98</v>
      </c>
      <c r="B24" s="92" t="s">
        <v>390</v>
      </c>
      <c r="C24" s="84"/>
      <c r="D24" s="84"/>
      <c r="E24" s="84"/>
      <c r="F24" s="84"/>
      <c r="G24" s="84"/>
      <c r="H24" s="84"/>
      <c r="I24" s="105">
        <v>0.0065</v>
      </c>
    </row>
    <row r="25" spans="1:9" ht="12.75">
      <c r="A25" s="91" t="s">
        <v>98</v>
      </c>
      <c r="B25" s="92" t="s">
        <v>391</v>
      </c>
      <c r="C25" s="84"/>
      <c r="D25" s="84"/>
      <c r="E25" s="84"/>
      <c r="F25" s="84"/>
      <c r="G25" s="84"/>
      <c r="H25" s="84"/>
      <c r="I25" s="105">
        <v>0.03</v>
      </c>
    </row>
    <row r="26" spans="1:9" ht="13.8" thickBot="1">
      <c r="A26" s="96" t="s">
        <v>99</v>
      </c>
      <c r="B26" s="106" t="s">
        <v>392</v>
      </c>
      <c r="C26" s="98"/>
      <c r="D26" s="98"/>
      <c r="E26" s="98"/>
      <c r="F26" s="98"/>
      <c r="G26" s="98"/>
      <c r="H26" s="98"/>
      <c r="I26" s="107">
        <v>0.045</v>
      </c>
    </row>
    <row r="27" spans="1:9" ht="13.8" thickBot="1">
      <c r="A27" s="92"/>
      <c r="B27" s="84"/>
      <c r="C27" s="84"/>
      <c r="D27" s="84"/>
      <c r="E27" s="84"/>
      <c r="F27" s="84"/>
      <c r="G27" s="552" t="s">
        <v>393</v>
      </c>
      <c r="H27" s="552"/>
      <c r="I27" s="108">
        <f>SUM(I23:I26)</f>
        <v>0.1315</v>
      </c>
    </row>
    <row r="28" spans="1:9" ht="12.75">
      <c r="A28" s="92"/>
      <c r="B28" s="84"/>
      <c r="C28" s="84"/>
      <c r="D28" s="84"/>
      <c r="E28" s="84"/>
      <c r="F28" s="84"/>
      <c r="G28" s="84"/>
      <c r="H28" s="84"/>
      <c r="I28" s="94"/>
    </row>
    <row r="29" spans="1:9" ht="14.4" thickBot="1">
      <c r="A29" s="553" t="s">
        <v>394</v>
      </c>
      <c r="B29" s="553"/>
      <c r="C29" s="553"/>
      <c r="D29" s="553"/>
      <c r="E29" s="553"/>
      <c r="F29" s="553"/>
      <c r="G29" s="553"/>
      <c r="H29" s="553"/>
      <c r="I29" s="553"/>
    </row>
    <row r="30" spans="1:9" ht="39.75" customHeight="1" thickBot="1">
      <c r="A30" s="554"/>
      <c r="B30" s="555"/>
      <c r="C30" s="555"/>
      <c r="D30" s="555"/>
      <c r="E30" s="555"/>
      <c r="F30" s="555"/>
      <c r="G30" s="555"/>
      <c r="H30" s="556"/>
      <c r="I30" s="285">
        <f>(((1+I15+I16+I17)*(1+I18)*(1+I19))/(1-I20))-1</f>
        <v>0.2881986483454233</v>
      </c>
    </row>
    <row r="31" spans="1:9" ht="12.75">
      <c r="A31" s="557" t="s">
        <v>395</v>
      </c>
      <c r="B31" s="557"/>
      <c r="C31" s="557"/>
      <c r="D31" s="557"/>
      <c r="E31" s="557"/>
      <c r="F31" s="557"/>
      <c r="G31" s="557"/>
      <c r="H31" s="557"/>
      <c r="I31" s="557"/>
    </row>
    <row r="32" spans="1:9" ht="12.75">
      <c r="A32" s="558"/>
      <c r="B32" s="558"/>
      <c r="C32" s="558"/>
      <c r="D32" s="558"/>
      <c r="E32" s="558"/>
      <c r="F32" s="558"/>
      <c r="G32" s="558"/>
      <c r="H32" s="558"/>
      <c r="I32" s="558"/>
    </row>
  </sheetData>
  <mergeCells count="15">
    <mergeCell ref="A6:I6"/>
    <mergeCell ref="A5:I5"/>
    <mergeCell ref="A4:I4"/>
    <mergeCell ref="A3:I3"/>
    <mergeCell ref="A2:I2"/>
    <mergeCell ref="G9:I9"/>
    <mergeCell ref="H8:I8"/>
    <mergeCell ref="A9:F9"/>
    <mergeCell ref="A8:G8"/>
    <mergeCell ref="A7:I7"/>
    <mergeCell ref="A11:I11"/>
    <mergeCell ref="G27:H27"/>
    <mergeCell ref="A29:I29"/>
    <mergeCell ref="A30:H30"/>
    <mergeCell ref="A31:I3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0136-08F4-4F15-AA6D-E0457EB438A1}">
  <dimension ref="A1:I48"/>
  <sheetViews>
    <sheetView tabSelected="1" view="pageBreakPreview" zoomScale="90" zoomScaleSheetLayoutView="90" workbookViewId="0" topLeftCell="A1">
      <selection activeCell="J18" sqref="J18"/>
    </sheetView>
  </sheetViews>
  <sheetFormatPr defaultColWidth="9.33203125" defaultRowHeight="12.75"/>
  <cols>
    <col min="2" max="2" width="39.83203125" style="0" customWidth="1"/>
    <col min="3" max="3" width="9.83203125" style="0" customWidth="1"/>
    <col min="4" max="4" width="13.16015625" style="0" customWidth="1"/>
    <col min="5" max="5" width="9.66015625" style="0" customWidth="1"/>
    <col min="6" max="6" width="13.66015625" style="0" customWidth="1"/>
  </cols>
  <sheetData>
    <row r="1" spans="1:9" ht="12.75">
      <c r="A1" s="225"/>
      <c r="B1" s="226"/>
      <c r="C1" s="226"/>
      <c r="D1" s="226"/>
      <c r="E1" s="226"/>
      <c r="F1" s="227"/>
      <c r="G1" s="226"/>
      <c r="H1" s="226"/>
      <c r="I1" s="227"/>
    </row>
    <row r="2" spans="1:9" ht="14.25">
      <c r="A2" s="569" t="s">
        <v>645</v>
      </c>
      <c r="B2" s="570"/>
      <c r="C2" s="570"/>
      <c r="D2" s="570"/>
      <c r="E2" s="570"/>
      <c r="F2" s="571"/>
      <c r="G2" s="613"/>
      <c r="H2" s="613"/>
      <c r="I2" s="614"/>
    </row>
    <row r="3" spans="1:9" ht="14.25">
      <c r="A3" s="569" t="s">
        <v>646</v>
      </c>
      <c r="B3" s="570"/>
      <c r="C3" s="570"/>
      <c r="D3" s="570"/>
      <c r="E3" s="570"/>
      <c r="F3" s="571"/>
      <c r="G3" s="613"/>
      <c r="H3" s="613"/>
      <c r="I3" s="614"/>
    </row>
    <row r="4" spans="1:9" ht="14.25">
      <c r="A4" s="569" t="s">
        <v>647</v>
      </c>
      <c r="B4" s="570"/>
      <c r="C4" s="570"/>
      <c r="D4" s="570"/>
      <c r="E4" s="570"/>
      <c r="F4" s="571"/>
      <c r="G4" s="613"/>
      <c r="H4" s="613"/>
      <c r="I4" s="614"/>
    </row>
    <row r="5" spans="1:9" ht="12.75">
      <c r="A5" s="620"/>
      <c r="B5" s="621"/>
      <c r="C5" s="621"/>
      <c r="D5" s="621"/>
      <c r="E5" s="621"/>
      <c r="F5" s="622"/>
      <c r="G5" s="621"/>
      <c r="H5" s="621"/>
      <c r="I5" s="622"/>
    </row>
    <row r="6" spans="1:9" ht="15">
      <c r="A6" s="617" t="s">
        <v>590</v>
      </c>
      <c r="B6" s="618"/>
      <c r="C6" s="618"/>
      <c r="D6" s="618"/>
      <c r="E6" s="618"/>
      <c r="F6" s="623"/>
      <c r="G6" s="615"/>
      <c r="H6" s="615"/>
      <c r="I6" s="616"/>
    </row>
    <row r="7" spans="1:9" ht="16.8" customHeight="1">
      <c r="A7" s="420" t="s">
        <v>644</v>
      </c>
      <c r="B7" s="421"/>
      <c r="C7" s="421"/>
      <c r="D7" s="421"/>
      <c r="E7" s="421"/>
      <c r="F7" s="422"/>
      <c r="G7" s="374"/>
      <c r="H7" s="374"/>
      <c r="I7" s="237"/>
    </row>
    <row r="8" spans="1:7" ht="12.75">
      <c r="A8" s="564" t="s">
        <v>685</v>
      </c>
      <c r="B8" s="565"/>
      <c r="C8" s="619"/>
      <c r="D8" s="619"/>
      <c r="E8" s="561">
        <f>BDI!I30</f>
        <v>0.2881986483454233</v>
      </c>
      <c r="F8" s="545"/>
      <c r="G8" s="619"/>
    </row>
    <row r="9" spans="1:6" ht="13.8" customHeight="1" thickBot="1">
      <c r="A9" s="562" t="s">
        <v>871</v>
      </c>
      <c r="B9" s="563"/>
      <c r="C9" s="563"/>
      <c r="D9" s="559" t="s">
        <v>643</v>
      </c>
      <c r="E9" s="559"/>
      <c r="F9" s="560"/>
    </row>
    <row r="11" spans="1:6" ht="12.75">
      <c r="A11" s="572" t="s">
        <v>874</v>
      </c>
      <c r="B11" s="573"/>
      <c r="C11" s="573"/>
      <c r="D11" s="573"/>
      <c r="E11" s="573"/>
      <c r="F11" s="574"/>
    </row>
    <row r="12" spans="1:6" ht="12.75">
      <c r="A12" s="575" t="s">
        <v>875</v>
      </c>
      <c r="B12" s="576" t="s">
        <v>14</v>
      </c>
      <c r="C12" s="577" t="s">
        <v>876</v>
      </c>
      <c r="D12" s="577"/>
      <c r="E12" s="577" t="s">
        <v>877</v>
      </c>
      <c r="F12" s="578"/>
    </row>
    <row r="13" spans="1:6" ht="22.8">
      <c r="A13" s="575"/>
      <c r="B13" s="576"/>
      <c r="C13" s="579" t="s">
        <v>878</v>
      </c>
      <c r="D13" s="579" t="s">
        <v>879</v>
      </c>
      <c r="E13" s="579" t="s">
        <v>878</v>
      </c>
      <c r="F13" s="580" t="s">
        <v>879</v>
      </c>
    </row>
    <row r="14" spans="1:6" ht="12.75">
      <c r="A14" s="581" t="s">
        <v>880</v>
      </c>
      <c r="B14" s="582"/>
      <c r="C14" s="582"/>
      <c r="D14" s="582"/>
      <c r="E14" s="582"/>
      <c r="F14" s="583"/>
    </row>
    <row r="15" spans="1:6" ht="12.75">
      <c r="A15" s="584" t="s">
        <v>881</v>
      </c>
      <c r="B15" s="585" t="s">
        <v>882</v>
      </c>
      <c r="C15" s="586">
        <v>0</v>
      </c>
      <c r="D15" s="586">
        <v>0</v>
      </c>
      <c r="E15" s="586">
        <v>0.2</v>
      </c>
      <c r="F15" s="587">
        <v>0.2</v>
      </c>
    </row>
    <row r="16" spans="1:6" ht="12.75">
      <c r="A16" s="584" t="s">
        <v>883</v>
      </c>
      <c r="B16" s="585" t="s">
        <v>884</v>
      </c>
      <c r="C16" s="586">
        <v>0.015</v>
      </c>
      <c r="D16" s="586">
        <v>0.015</v>
      </c>
      <c r="E16" s="586">
        <v>0.015</v>
      </c>
      <c r="F16" s="587">
        <v>0.015</v>
      </c>
    </row>
    <row r="17" spans="1:6" ht="12.75">
      <c r="A17" s="584" t="s">
        <v>885</v>
      </c>
      <c r="B17" s="585" t="s">
        <v>886</v>
      </c>
      <c r="C17" s="586">
        <v>0.01</v>
      </c>
      <c r="D17" s="586">
        <v>0.01</v>
      </c>
      <c r="E17" s="586">
        <v>0.01</v>
      </c>
      <c r="F17" s="587">
        <v>0.01</v>
      </c>
    </row>
    <row r="18" spans="1:6" ht="12.75">
      <c r="A18" s="584" t="s">
        <v>887</v>
      </c>
      <c r="B18" s="585" t="s">
        <v>888</v>
      </c>
      <c r="C18" s="586">
        <v>0.002</v>
      </c>
      <c r="D18" s="586">
        <v>0.002</v>
      </c>
      <c r="E18" s="586">
        <v>0.002</v>
      </c>
      <c r="F18" s="587">
        <v>0.002</v>
      </c>
    </row>
    <row r="19" spans="1:6" ht="12.75">
      <c r="A19" s="584" t="s">
        <v>889</v>
      </c>
      <c r="B19" s="585" t="s">
        <v>890</v>
      </c>
      <c r="C19" s="586">
        <v>0.006</v>
      </c>
      <c r="D19" s="586">
        <v>0.006</v>
      </c>
      <c r="E19" s="586">
        <v>0.006</v>
      </c>
      <c r="F19" s="587">
        <v>0.006</v>
      </c>
    </row>
    <row r="20" spans="1:6" ht="12.75">
      <c r="A20" s="584" t="s">
        <v>891</v>
      </c>
      <c r="B20" s="585" t="s">
        <v>892</v>
      </c>
      <c r="C20" s="586">
        <v>0.025</v>
      </c>
      <c r="D20" s="586">
        <v>0.025</v>
      </c>
      <c r="E20" s="586">
        <v>0.025</v>
      </c>
      <c r="F20" s="587">
        <v>0.025</v>
      </c>
    </row>
    <row r="21" spans="1:6" ht="12.75">
      <c r="A21" s="584" t="s">
        <v>893</v>
      </c>
      <c r="B21" s="588" t="s">
        <v>894</v>
      </c>
      <c r="C21" s="586">
        <v>0.03</v>
      </c>
      <c r="D21" s="586">
        <v>0.03</v>
      </c>
      <c r="E21" s="589">
        <v>0.03</v>
      </c>
      <c r="F21" s="590">
        <v>0.03</v>
      </c>
    </row>
    <row r="22" spans="1:6" ht="12.75">
      <c r="A22" s="584" t="s">
        <v>895</v>
      </c>
      <c r="B22" s="585" t="s">
        <v>896</v>
      </c>
      <c r="C22" s="586">
        <v>0.08</v>
      </c>
      <c r="D22" s="586">
        <v>0.08</v>
      </c>
      <c r="E22" s="586">
        <v>0.08</v>
      </c>
      <c r="F22" s="587">
        <v>0.08</v>
      </c>
    </row>
    <row r="23" spans="1:6" ht="12.75">
      <c r="A23" s="584" t="s">
        <v>897</v>
      </c>
      <c r="B23" s="585" t="s">
        <v>898</v>
      </c>
      <c r="C23" s="586">
        <v>0</v>
      </c>
      <c r="D23" s="586">
        <v>0</v>
      </c>
      <c r="E23" s="586">
        <v>0</v>
      </c>
      <c r="F23" s="587">
        <v>0</v>
      </c>
    </row>
    <row r="24" spans="1:6" ht="12.75">
      <c r="A24" s="591" t="s">
        <v>899</v>
      </c>
      <c r="B24" s="592" t="s">
        <v>900</v>
      </c>
      <c r="C24" s="593">
        <f>SUM(C15:C23)</f>
        <v>0.16799999999999998</v>
      </c>
      <c r="D24" s="593">
        <f>SUM(D15:D23)</f>
        <v>0.16799999999999998</v>
      </c>
      <c r="E24" s="593">
        <f>SUM(E15:E23)</f>
        <v>0.36800000000000005</v>
      </c>
      <c r="F24" s="594">
        <f>SUM(F15:F23)</f>
        <v>0.36800000000000005</v>
      </c>
    </row>
    <row r="25" spans="1:6" ht="12.75">
      <c r="A25" s="581" t="s">
        <v>901</v>
      </c>
      <c r="B25" s="582"/>
      <c r="C25" s="582"/>
      <c r="D25" s="582"/>
      <c r="E25" s="582"/>
      <c r="F25" s="583"/>
    </row>
    <row r="26" spans="1:6" ht="12.75">
      <c r="A26" s="584" t="s">
        <v>902</v>
      </c>
      <c r="B26" s="585" t="s">
        <v>903</v>
      </c>
      <c r="C26" s="586">
        <v>0.1811</v>
      </c>
      <c r="D26" s="589" t="s">
        <v>904</v>
      </c>
      <c r="E26" s="586">
        <v>0.1811</v>
      </c>
      <c r="F26" s="590" t="s">
        <v>904</v>
      </c>
    </row>
    <row r="27" spans="1:6" ht="12.75">
      <c r="A27" s="584" t="s">
        <v>905</v>
      </c>
      <c r="B27" s="588" t="s">
        <v>906</v>
      </c>
      <c r="C27" s="586">
        <v>0.0415</v>
      </c>
      <c r="D27" s="589" t="s">
        <v>904</v>
      </c>
      <c r="E27" s="586">
        <v>0.0415</v>
      </c>
      <c r="F27" s="590" t="s">
        <v>904</v>
      </c>
    </row>
    <row r="28" spans="1:6" ht="12.75">
      <c r="A28" s="584" t="s">
        <v>907</v>
      </c>
      <c r="B28" s="585" t="s">
        <v>908</v>
      </c>
      <c r="C28" s="586">
        <v>0.0089</v>
      </c>
      <c r="D28" s="586">
        <v>0.0067</v>
      </c>
      <c r="E28" s="586">
        <v>0.0089</v>
      </c>
      <c r="F28" s="587">
        <v>0.0067</v>
      </c>
    </row>
    <row r="29" spans="1:6" ht="12.75">
      <c r="A29" s="584" t="s">
        <v>909</v>
      </c>
      <c r="B29" s="585" t="s">
        <v>910</v>
      </c>
      <c r="C29" s="586">
        <v>0.1098</v>
      </c>
      <c r="D29" s="586">
        <v>0.0833</v>
      </c>
      <c r="E29" s="586">
        <v>0.1098</v>
      </c>
      <c r="F29" s="587">
        <v>0.0833</v>
      </c>
    </row>
    <row r="30" spans="1:6" ht="12.75">
      <c r="A30" s="584" t="s">
        <v>911</v>
      </c>
      <c r="B30" s="585" t="s">
        <v>912</v>
      </c>
      <c r="C30" s="586">
        <v>0.0007</v>
      </c>
      <c r="D30" s="586">
        <v>0.0006</v>
      </c>
      <c r="E30" s="586">
        <v>0.0007</v>
      </c>
      <c r="F30" s="587">
        <v>0.0006</v>
      </c>
    </row>
    <row r="31" spans="1:6" ht="12.75">
      <c r="A31" s="584" t="s">
        <v>913</v>
      </c>
      <c r="B31" s="585" t="s">
        <v>914</v>
      </c>
      <c r="C31" s="586">
        <v>0.0073</v>
      </c>
      <c r="D31" s="586">
        <v>0.0056</v>
      </c>
      <c r="E31" s="586">
        <v>0.0073</v>
      </c>
      <c r="F31" s="587">
        <v>0.0056</v>
      </c>
    </row>
    <row r="32" spans="1:6" ht="12.75">
      <c r="A32" s="584" t="s">
        <v>915</v>
      </c>
      <c r="B32" s="585" t="s">
        <v>916</v>
      </c>
      <c r="C32" s="586">
        <v>0.0268</v>
      </c>
      <c r="D32" s="589" t="s">
        <v>904</v>
      </c>
      <c r="E32" s="586">
        <v>0.0268</v>
      </c>
      <c r="F32" s="590" t="s">
        <v>904</v>
      </c>
    </row>
    <row r="33" spans="1:6" ht="12.75">
      <c r="A33" s="584" t="s">
        <v>917</v>
      </c>
      <c r="B33" s="585" t="s">
        <v>918</v>
      </c>
      <c r="C33" s="586">
        <v>0.0011</v>
      </c>
      <c r="D33" s="586">
        <v>0.0008</v>
      </c>
      <c r="E33" s="586">
        <v>0.0011</v>
      </c>
      <c r="F33" s="587">
        <v>0.0008</v>
      </c>
    </row>
    <row r="34" spans="1:6" ht="12.75">
      <c r="A34" s="584" t="s">
        <v>919</v>
      </c>
      <c r="B34" s="585" t="s">
        <v>920</v>
      </c>
      <c r="C34" s="586">
        <v>0.0927</v>
      </c>
      <c r="D34" s="586">
        <v>0.0703</v>
      </c>
      <c r="E34" s="586">
        <v>0.0927</v>
      </c>
      <c r="F34" s="587">
        <v>0.0703</v>
      </c>
    </row>
    <row r="35" spans="1:6" ht="12.75">
      <c r="A35" s="584" t="s">
        <v>921</v>
      </c>
      <c r="B35" s="585" t="s">
        <v>922</v>
      </c>
      <c r="C35" s="586">
        <v>0.0003</v>
      </c>
      <c r="D35" s="586">
        <v>0.0003</v>
      </c>
      <c r="E35" s="586">
        <v>0.0003</v>
      </c>
      <c r="F35" s="587">
        <v>0.0003</v>
      </c>
    </row>
    <row r="36" spans="1:6" ht="12.75">
      <c r="A36" s="595" t="s">
        <v>923</v>
      </c>
      <c r="B36" s="596" t="s">
        <v>900</v>
      </c>
      <c r="C36" s="597">
        <f>SUM(C26:C35)</f>
        <v>0.47019999999999995</v>
      </c>
      <c r="D36" s="597">
        <f>SUM(D26:D35)</f>
        <v>0.1676</v>
      </c>
      <c r="E36" s="597">
        <f>SUM(E26:E35)</f>
        <v>0.47019999999999995</v>
      </c>
      <c r="F36" s="598">
        <f>SUM(F26:F35)</f>
        <v>0.1676</v>
      </c>
    </row>
    <row r="37" spans="1:6" ht="12.75">
      <c r="A37" s="599" t="s">
        <v>924</v>
      </c>
      <c r="B37" s="600"/>
      <c r="C37" s="600"/>
      <c r="D37" s="600"/>
      <c r="E37" s="600"/>
      <c r="F37" s="601"/>
    </row>
    <row r="38" spans="1:6" ht="12.75">
      <c r="A38" s="602" t="s">
        <v>925</v>
      </c>
      <c r="B38" s="603" t="s">
        <v>926</v>
      </c>
      <c r="C38" s="604">
        <v>0.0569</v>
      </c>
      <c r="D38" s="604">
        <v>0.0432</v>
      </c>
      <c r="E38" s="604">
        <v>0.0569</v>
      </c>
      <c r="F38" s="605">
        <v>0.0432</v>
      </c>
    </row>
    <row r="39" spans="1:6" ht="12.75">
      <c r="A39" s="584" t="s">
        <v>927</v>
      </c>
      <c r="B39" s="585" t="s">
        <v>928</v>
      </c>
      <c r="C39" s="586">
        <v>0.0013</v>
      </c>
      <c r="D39" s="586">
        <v>0.001</v>
      </c>
      <c r="E39" s="586">
        <v>0.0013</v>
      </c>
      <c r="F39" s="587">
        <v>0.001</v>
      </c>
    </row>
    <row r="40" spans="1:6" ht="12.75">
      <c r="A40" s="584" t="s">
        <v>929</v>
      </c>
      <c r="B40" s="585" t="s">
        <v>930</v>
      </c>
      <c r="C40" s="586">
        <v>0.0447</v>
      </c>
      <c r="D40" s="586">
        <v>0.0339</v>
      </c>
      <c r="E40" s="586">
        <v>0.0447</v>
      </c>
      <c r="F40" s="587">
        <v>0.0339</v>
      </c>
    </row>
    <row r="41" spans="1:6" ht="12.75">
      <c r="A41" s="584" t="s">
        <v>931</v>
      </c>
      <c r="B41" s="585" t="s">
        <v>932</v>
      </c>
      <c r="C41" s="586">
        <v>0.0393</v>
      </c>
      <c r="D41" s="586">
        <v>0.0298</v>
      </c>
      <c r="E41" s="586">
        <v>0.0393</v>
      </c>
      <c r="F41" s="587">
        <v>0.0298</v>
      </c>
    </row>
    <row r="42" spans="1:6" ht="12.75">
      <c r="A42" s="584" t="s">
        <v>933</v>
      </c>
      <c r="B42" s="585" t="s">
        <v>934</v>
      </c>
      <c r="C42" s="586">
        <v>0.0048</v>
      </c>
      <c r="D42" s="586">
        <v>0.0036</v>
      </c>
      <c r="E42" s="586">
        <v>0.0048</v>
      </c>
      <c r="F42" s="587">
        <v>0.0036</v>
      </c>
    </row>
    <row r="43" spans="1:6" ht="12.75">
      <c r="A43" s="595" t="s">
        <v>935</v>
      </c>
      <c r="B43" s="596" t="s">
        <v>900</v>
      </c>
      <c r="C43" s="597">
        <f>SUM(C38:C42)</f>
        <v>0.147</v>
      </c>
      <c r="D43" s="597">
        <f>SUM(D38:D42)</f>
        <v>0.1115</v>
      </c>
      <c r="E43" s="597">
        <f>SUM(E38:E42)</f>
        <v>0.147</v>
      </c>
      <c r="F43" s="598">
        <f>SUM(F38:F42)</f>
        <v>0.1115</v>
      </c>
    </row>
    <row r="44" spans="1:6" ht="12.75">
      <c r="A44" s="599" t="s">
        <v>936</v>
      </c>
      <c r="B44" s="600"/>
      <c r="C44" s="600"/>
      <c r="D44" s="600"/>
      <c r="E44" s="600"/>
      <c r="F44" s="601"/>
    </row>
    <row r="45" spans="1:6" ht="12.75">
      <c r="A45" s="602" t="s">
        <v>937</v>
      </c>
      <c r="B45" s="603" t="s">
        <v>938</v>
      </c>
      <c r="C45" s="604">
        <v>0.079</v>
      </c>
      <c r="D45" s="604">
        <v>0.0282</v>
      </c>
      <c r="E45" s="604">
        <v>0.173</v>
      </c>
      <c r="F45" s="605">
        <v>0.0617</v>
      </c>
    </row>
    <row r="46" spans="1:6" ht="34.2">
      <c r="A46" s="584" t="s">
        <v>939</v>
      </c>
      <c r="B46" s="606" t="s">
        <v>940</v>
      </c>
      <c r="C46" s="586">
        <v>0.0048</v>
      </c>
      <c r="D46" s="586">
        <v>0.0036</v>
      </c>
      <c r="E46" s="586">
        <v>0.005</v>
      </c>
      <c r="F46" s="587">
        <v>0.0038</v>
      </c>
    </row>
    <row r="47" spans="1:6" ht="12.75">
      <c r="A47" s="591" t="s">
        <v>941</v>
      </c>
      <c r="B47" s="592" t="s">
        <v>900</v>
      </c>
      <c r="C47" s="607">
        <f>SUM(C45:C46)</f>
        <v>0.0838</v>
      </c>
      <c r="D47" s="607">
        <f>SUM(D45:D46)</f>
        <v>0.0318</v>
      </c>
      <c r="E47" s="607">
        <f>SUM(E45:E46)</f>
        <v>0.178</v>
      </c>
      <c r="F47" s="608">
        <f>SUM(F45:F46)</f>
        <v>0.0655</v>
      </c>
    </row>
    <row r="48" spans="1:6" ht="13.8" thickBot="1">
      <c r="A48" s="609" t="s">
        <v>942</v>
      </c>
      <c r="B48" s="610"/>
      <c r="C48" s="611">
        <f>C24+C36+C43+C47</f>
        <v>0.8689999999999999</v>
      </c>
      <c r="D48" s="611">
        <f>D24+D36+D43+D47</f>
        <v>0.4789</v>
      </c>
      <c r="E48" s="611">
        <f>E24+E36+E43+E47</f>
        <v>1.1632</v>
      </c>
      <c r="F48" s="612">
        <f>F24+F36+F43+F47</f>
        <v>0.7126000000000001</v>
      </c>
    </row>
  </sheetData>
  <mergeCells count="19">
    <mergeCell ref="A9:C9"/>
    <mergeCell ref="A7:F7"/>
    <mergeCell ref="E8:F8"/>
    <mergeCell ref="D9:F9"/>
    <mergeCell ref="A2:F2"/>
    <mergeCell ref="A3:F3"/>
    <mergeCell ref="A4:F4"/>
    <mergeCell ref="A6:F6"/>
    <mergeCell ref="A8:B8"/>
    <mergeCell ref="A25:F25"/>
    <mergeCell ref="A37:F37"/>
    <mergeCell ref="A44:F44"/>
    <mergeCell ref="A48:B48"/>
    <mergeCell ref="A11:F11"/>
    <mergeCell ref="A12:A13"/>
    <mergeCell ref="B12:B13"/>
    <mergeCell ref="C12:D12"/>
    <mergeCell ref="E12:F12"/>
    <mergeCell ref="A14:F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\376\377\000O\000R\000\307\000A\000M\000E\000N\000T\000O\000 \000G\000I\000N\000\301\000S\000I\000O\000 \000P\000O\000L\000I\000E\000S\000P\000O\000R\000T\000I\000V\000O</dc:title>
  <dc:subject/>
  <dc:creator>\376\377\000t\000a\000s\000s\000i\000a\000n\000a\000.\000g\000r\000a\000n\000d\000o</dc:creator>
  <cp:keywords/>
  <dc:description/>
  <cp:lastModifiedBy>Vitoria</cp:lastModifiedBy>
  <cp:lastPrinted>2022-05-19T19:14:28Z</cp:lastPrinted>
  <dcterms:created xsi:type="dcterms:W3CDTF">2021-02-06T09:17:35Z</dcterms:created>
  <dcterms:modified xsi:type="dcterms:W3CDTF">2022-05-19T19:14:30Z</dcterms:modified>
  <cp:category/>
  <cp:version/>
  <cp:contentType/>
  <cp:contentStatus/>
</cp:coreProperties>
</file>